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GELOG\LICITAÇÕES E CONTRATAÇÕES\00LICITAÇÕES EM ANDAMENTO\2025 Limpeza\Edital GEJUR\"/>
    </mc:Choice>
  </mc:AlternateContent>
  <xr:revisionPtr revIDLastSave="0" documentId="13_ncr:1_{C4E924FD-CB0A-46C3-8652-86EE6E752A99}" xr6:coauthVersionLast="36" xr6:coauthVersionMax="36" xr10:uidLastSave="{00000000-0000-0000-0000-000000000000}"/>
  <bookViews>
    <workbookView xWindow="0" yWindow="0" windowWidth="19200" windowHeight="6230" xr2:uid="{00000000-000D-0000-FFFF-FFFF00000000}"/>
  </bookViews>
  <sheets>
    <sheet name="PLANILHA DE CUSTOS" sheetId="1" r:id="rId1"/>
    <sheet name="QUANTITATIVO MATERIAL" sheetId="7" r:id="rId2"/>
  </sheets>
  <definedNames>
    <definedName name="_xlnm.Print_Area" localSheetId="0">'PLANILHA DE CUSTOS'!$A$1:$D$115</definedName>
    <definedName name="_xlnm.Print_Area" localSheetId="1">'QUANTITATIVO MATERIAL'!$A$1:$F$76</definedName>
  </definedNames>
  <calcPr calcId="191029"/>
</workbook>
</file>

<file path=xl/calcChain.xml><?xml version="1.0" encoding="utf-8"?>
<calcChain xmlns="http://schemas.openxmlformats.org/spreadsheetml/2006/main">
  <c r="F63" i="7" l="1"/>
  <c r="B35" i="1"/>
  <c r="F53" i="7"/>
  <c r="F52" i="7"/>
  <c r="B93" i="1"/>
  <c r="F29" i="7" l="1"/>
  <c r="F30" i="7"/>
  <c r="F31" i="7"/>
  <c r="F24" i="7"/>
  <c r="F48" i="7" l="1"/>
  <c r="F23" i="7" l="1"/>
  <c r="F22" i="7"/>
  <c r="F9" i="7"/>
  <c r="C29" i="1" l="1"/>
  <c r="C14" i="1" l="1"/>
  <c r="C25" i="1" s="1"/>
  <c r="C26" i="1"/>
  <c r="E60" i="7"/>
  <c r="F60" i="7" s="1"/>
  <c r="B50" i="1"/>
  <c r="B80" i="1" s="1"/>
  <c r="B52" i="1"/>
  <c r="B75" i="1"/>
  <c r="B59" i="1"/>
  <c r="B82" i="1" s="1"/>
  <c r="B67" i="1"/>
  <c r="B83" i="1" s="1"/>
  <c r="C37" i="1"/>
  <c r="C38" i="1"/>
  <c r="F59" i="7"/>
  <c r="F58" i="7"/>
  <c r="F57" i="7"/>
  <c r="F72" i="7"/>
  <c r="F71" i="7"/>
  <c r="F70" i="7"/>
  <c r="F69" i="7"/>
  <c r="F68" i="7"/>
  <c r="F73" i="7" s="1"/>
  <c r="F49" i="7"/>
  <c r="F47" i="7"/>
  <c r="F46" i="7"/>
  <c r="F45" i="7"/>
  <c r="F44" i="7"/>
  <c r="F43" i="7"/>
  <c r="F42" i="7"/>
  <c r="F41" i="7"/>
  <c r="F40" i="7"/>
  <c r="F39" i="7"/>
  <c r="F38" i="7"/>
  <c r="F4" i="7"/>
  <c r="F15" i="7"/>
  <c r="F17" i="7"/>
  <c r="F28" i="7"/>
  <c r="F27" i="7"/>
  <c r="F26" i="7"/>
  <c r="F25" i="7"/>
  <c r="F21" i="7"/>
  <c r="F20" i="7"/>
  <c r="F19" i="7"/>
  <c r="F18" i="7"/>
  <c r="F16" i="7"/>
  <c r="F14" i="7"/>
  <c r="F13" i="7"/>
  <c r="F12" i="7"/>
  <c r="F11" i="7"/>
  <c r="F10" i="7"/>
  <c r="F8" i="7"/>
  <c r="F7" i="7"/>
  <c r="F6" i="7"/>
  <c r="F5" i="7"/>
  <c r="F74" i="7" l="1"/>
  <c r="F75" i="7" s="1"/>
  <c r="F76" i="7" s="1"/>
  <c r="B34" i="1" s="1"/>
  <c r="C34" i="1" s="1"/>
  <c r="F61" i="7"/>
  <c r="F62" i="7" s="1"/>
  <c r="B36" i="1" s="1"/>
  <c r="C36" i="1" s="1"/>
  <c r="F50" i="7"/>
  <c r="F32" i="7"/>
  <c r="C22" i="1"/>
  <c r="C57" i="1" s="1"/>
  <c r="B76" i="1"/>
  <c r="B77" i="1" s="1"/>
  <c r="B84" i="1" s="1"/>
  <c r="B86" i="1" s="1"/>
  <c r="B54" i="1"/>
  <c r="C31" i="1"/>
  <c r="C102" i="1" s="1"/>
  <c r="F33" i="7" l="1"/>
  <c r="F34" i="7"/>
  <c r="F51" i="7"/>
  <c r="C35" i="1"/>
  <c r="C39" i="1" s="1"/>
  <c r="C103" i="1" s="1"/>
  <c r="C101" i="1"/>
  <c r="C52" i="1"/>
  <c r="C69" i="1"/>
  <c r="C47" i="1"/>
  <c r="C73" i="1"/>
  <c r="C48" i="1"/>
  <c r="C74" i="1"/>
  <c r="C43" i="1"/>
  <c r="C71" i="1"/>
  <c r="C70" i="1"/>
  <c r="C49" i="1"/>
  <c r="C58" i="1"/>
  <c r="C59" i="1" s="1"/>
  <c r="C82" i="1" s="1"/>
  <c r="C61" i="1"/>
  <c r="C63" i="1"/>
  <c r="C54" i="1"/>
  <c r="C65" i="1"/>
  <c r="C46" i="1"/>
  <c r="C45" i="1"/>
  <c r="C66" i="1"/>
  <c r="C64" i="1"/>
  <c r="C72" i="1"/>
  <c r="C44" i="1"/>
  <c r="C42" i="1"/>
  <c r="C62" i="1"/>
  <c r="B55" i="1"/>
  <c r="C76" i="1"/>
  <c r="C50" i="1" l="1"/>
  <c r="C80" i="1" s="1"/>
  <c r="C75" i="1"/>
  <c r="C77" i="1" s="1"/>
  <c r="C84" i="1" s="1"/>
  <c r="C55" i="1"/>
  <c r="C81" i="1" s="1"/>
  <c r="C67" i="1"/>
  <c r="C83" i="1" s="1"/>
  <c r="C86" i="1" l="1"/>
  <c r="C104" i="1" s="1"/>
  <c r="C87" i="1"/>
  <c r="C90" i="1" s="1"/>
  <c r="C91" i="1" l="1"/>
  <c r="C105" i="1" l="1"/>
  <c r="B92" i="1" l="1"/>
  <c r="C93" i="1"/>
  <c r="C95" i="1" l="1"/>
  <c r="C92" i="1" s="1"/>
  <c r="C106" i="1" s="1"/>
  <c r="C108" i="1" s="1"/>
  <c r="C113" i="1" s="1"/>
  <c r="D113" i="1" s="1"/>
  <c r="D114" i="1" s="1"/>
  <c r="B97" i="1"/>
  <c r="C97" i="1" l="1"/>
</calcChain>
</file>

<file path=xl/sharedStrings.xml><?xml version="1.0" encoding="utf-8"?>
<sst xmlns="http://schemas.openxmlformats.org/spreadsheetml/2006/main" count="268" uniqueCount="188">
  <si>
    <t>Salário Normativo da Categoria:</t>
  </si>
  <si>
    <t>TOTAL ANUAL</t>
  </si>
  <si>
    <t>UNIDADE</t>
  </si>
  <si>
    <t>Água sanitária</t>
  </si>
  <si>
    <t>Subtotal</t>
  </si>
  <si>
    <t>Custos</t>
  </si>
  <si>
    <t>TOTALIZAÇÃO</t>
  </si>
  <si>
    <t xml:space="preserve">Valor (R$) </t>
  </si>
  <si>
    <t>PERCENTUAIS E VALORES DE REFERÊNCIA</t>
  </si>
  <si>
    <t>MÓDULO 1: COMPOSIÇÃO DA REMUNERAÇÃO</t>
  </si>
  <si>
    <t xml:space="preserve">    A - Salário Base</t>
  </si>
  <si>
    <t xml:space="preserve">    B - Adicional periculosidade</t>
  </si>
  <si>
    <t xml:space="preserve">    C - Adicional insalubridade</t>
  </si>
  <si>
    <t xml:space="preserve">    D - Adicional noturno</t>
  </si>
  <si>
    <t xml:space="preserve">    E - Hora noturna adicional</t>
  </si>
  <si>
    <t xml:space="preserve">    F - Adicional de Hora Extra</t>
  </si>
  <si>
    <t xml:space="preserve">    G - Intervalo intrajornada</t>
  </si>
  <si>
    <t xml:space="preserve">    H - Outros (especificar)</t>
  </si>
  <si>
    <t>MÓDULO 2: BENEFÍCIOS MENSAIS E DIÁRIOS</t>
  </si>
  <si>
    <t xml:space="preserve">1 - Composição da Remuneração </t>
  </si>
  <si>
    <t>2 - Benefícios Mensais e Diários</t>
  </si>
  <si>
    <t xml:space="preserve">    E - Seguro de vida, invalidez e funeral</t>
  </si>
  <si>
    <t xml:space="preserve">    F - Outros (especificar)</t>
  </si>
  <si>
    <t>MÓDULO 3: INSUMOS DIVERSOS</t>
  </si>
  <si>
    <t xml:space="preserve">    A - Uniformes</t>
  </si>
  <si>
    <t xml:space="preserve">    B - Materiais</t>
  </si>
  <si>
    <t xml:space="preserve">    C - Equipamentos</t>
  </si>
  <si>
    <t>3 - Insumos Diversos</t>
  </si>
  <si>
    <t>MÓDULO 4: ENCARGOS SOCIAIS E TRABALHISTAS</t>
  </si>
  <si>
    <t>4.1 - Encargos previdenciários e FGTS</t>
  </si>
  <si>
    <t xml:space="preserve">    A - INSS</t>
  </si>
  <si>
    <t xml:space="preserve">    B - SESI ou SESC</t>
  </si>
  <si>
    <t xml:space="preserve">    C - SENAI ou SENAC</t>
  </si>
  <si>
    <t xml:space="preserve">    D - INCRA</t>
  </si>
  <si>
    <t xml:space="preserve">    E - Salário Educação</t>
  </si>
  <si>
    <t xml:space="preserve">    F - FGTS</t>
  </si>
  <si>
    <t xml:space="preserve">    H - SEBRAE</t>
  </si>
  <si>
    <t xml:space="preserve">    A - 13º salário</t>
  </si>
  <si>
    <t>4.3 - Afastamento Maternidade</t>
  </si>
  <si>
    <t>4.4 - Provisão para Rescisão</t>
  </si>
  <si>
    <t xml:space="preserve">    C - Multa do FGTS do aviso prévio indenizado</t>
  </si>
  <si>
    <t xml:space="preserve">    E - Incidência do submódulo 4.1 sobre o aviso previo trabalhado</t>
  </si>
  <si>
    <t>4.5 - Composição do Custo de Reposição do Profissional Ausente</t>
  </si>
  <si>
    <t xml:space="preserve">    B - Ausença por doença</t>
  </si>
  <si>
    <t xml:space="preserve">    C - Licença paternidade</t>
  </si>
  <si>
    <t xml:space="preserve">    D - Ausências legais</t>
  </si>
  <si>
    <t xml:space="preserve">    E - Ausência por acidente de trabalho</t>
  </si>
  <si>
    <t>QUADRO RESUMO - MÓDULO 4 - Encargos socias e trabalhistas</t>
  </si>
  <si>
    <t>Módulo 4 - Encargos sociais e trabalhistas</t>
  </si>
  <si>
    <t xml:space="preserve">    4.6 - Outros (especificar)</t>
  </si>
  <si>
    <t xml:space="preserve">    4.5 - Custo de reposição do profissional ausente</t>
  </si>
  <si>
    <t xml:space="preserve">    4.4 - Custo de rescisão</t>
  </si>
  <si>
    <t xml:space="preserve">    4.3 - Afastamento maternidade</t>
  </si>
  <si>
    <t>TOTAL DA REMUNERAÇÃO</t>
  </si>
  <si>
    <t>MÓDULO 5: CUSTOS INDIRETOS, TRIBUTOS E LUCRO</t>
  </si>
  <si>
    <t>5 - Custos Inderetos, Tributos e Lucro</t>
  </si>
  <si>
    <t xml:space="preserve">    A - Custos Indiretos</t>
  </si>
  <si>
    <t xml:space="preserve">    B - Lucro</t>
  </si>
  <si>
    <t xml:space="preserve">    C - Tributos</t>
  </si>
  <si>
    <t xml:space="preserve">        C.1 - Tributos Federais (PIS e COFINS)</t>
  </si>
  <si>
    <t xml:space="preserve">        C.2 - Tributos Estaduais (especificar)</t>
  </si>
  <si>
    <t xml:space="preserve">        C.3 - Tributos Municipais (ISS)</t>
  </si>
  <si>
    <t xml:space="preserve">        C.4 - Outros Tributos (especificar)</t>
  </si>
  <si>
    <t>TOTAL DOS CUSTOS INDIRETOS, TRIBUTOS E LUCRO</t>
  </si>
  <si>
    <t>QUADRO RESUMO DO CUSTO POR EMPREGADO</t>
  </si>
  <si>
    <t>Mão-de-obra vinculada à execução contratual (valor pr empregado)</t>
  </si>
  <si>
    <t xml:space="preserve">    A - Módulo 1 - Composição da Remuneração</t>
  </si>
  <si>
    <t xml:space="preserve">    B - Módulo 2 - Benefícios Mensais e Diários</t>
  </si>
  <si>
    <t xml:space="preserve">    D - Módulo 4 - Encargos Sociais e Trabalhistas</t>
  </si>
  <si>
    <t>VALOR TOTAL POR EMPREGADO</t>
  </si>
  <si>
    <t xml:space="preserve">    B - Incidência do FGTS sobre aviso prévio indenizado</t>
  </si>
  <si>
    <t xml:space="preserve">    E - Outros (especificar)</t>
  </si>
  <si>
    <t xml:space="preserve">    D - Manutenção e depreciação de equipamentos</t>
  </si>
  <si>
    <t>ITEM</t>
  </si>
  <si>
    <t>DISCRIMINAÇÃO</t>
  </si>
  <si>
    <t>QUANTIDADE</t>
  </si>
  <si>
    <t>TOTAL MATERIAL LIMPEZA</t>
  </si>
  <si>
    <t>TOTAL</t>
  </si>
  <si>
    <t xml:space="preserve">    4.1 - Encargos previdenciários e FGTS</t>
  </si>
  <si>
    <t>QUANTITATIVOS MÍNIMOS MENSAIS DE MATERIAIS LIMPEZA</t>
  </si>
  <si>
    <t>Data base da Categoria:</t>
  </si>
  <si>
    <t xml:space="preserve">    A - Aviso prévio indenizado </t>
  </si>
  <si>
    <t>PREÇO MENSAL UNITÁRIO                       (R$)</t>
  </si>
  <si>
    <t>CBO/TEM:</t>
  </si>
  <si>
    <t>5143-20</t>
  </si>
  <si>
    <t>Acordo/Convenção Coletiva:</t>
  </si>
  <si>
    <t>Álcool em gel 500ml</t>
  </si>
  <si>
    <t>Frasco</t>
  </si>
  <si>
    <t>Álcool etílico 92,8º</t>
  </si>
  <si>
    <t>Litro</t>
  </si>
  <si>
    <t>Neutralizador de odores com perfume em spray</t>
  </si>
  <si>
    <t>Esponja para lavagem de pias, vasos (pacote com 4 unidades)</t>
  </si>
  <si>
    <t>Pacote</t>
  </si>
  <si>
    <t>Flanela de 20cm x 30cm</t>
  </si>
  <si>
    <t>Unidade</t>
  </si>
  <si>
    <t>Par</t>
  </si>
  <si>
    <t>Caixa</t>
  </si>
  <si>
    <t>Removedor de manchas de carpetes pronto para uso</t>
  </si>
  <si>
    <t>Limpa carpete e estofado concentrado (xampu)</t>
  </si>
  <si>
    <t>Protetor de assento sanitário (caixa com 40 folhas)</t>
  </si>
  <si>
    <t>Fardo</t>
  </si>
  <si>
    <t>Limpa-vidros 500ml</t>
  </si>
  <si>
    <t>Limpa tela 120ml</t>
  </si>
  <si>
    <t>Pano de microfibra 310 gr/m² (30x30cm)</t>
  </si>
  <si>
    <t>Panos de chão</t>
  </si>
  <si>
    <t>Aspirador de pó e água profissional, tipo robô</t>
  </si>
  <si>
    <t>Carrinho container de limpeza com rodinhas</t>
  </si>
  <si>
    <t xml:space="preserve">Escada de alumínio com 6 (seis) degraus </t>
  </si>
  <si>
    <t>QUANTITATIVO DE MATERIAL SEMIDURÁVEL (MÉDIA SEMESTRAL)</t>
  </si>
  <si>
    <t>Escova de nylon de mão</t>
  </si>
  <si>
    <t>Pá para lixo</t>
  </si>
  <si>
    <t>Vassoura de pelo, 40 cm</t>
  </si>
  <si>
    <t>Vassoura Piaçava</t>
  </si>
  <si>
    <t>Escova redonda para uso em vasos sanitários</t>
  </si>
  <si>
    <t>Vassoura para limpeza de teto, cerdas em nylon</t>
  </si>
  <si>
    <t>Balde de 05 litros</t>
  </si>
  <si>
    <t>Balde de 10 litros</t>
  </si>
  <si>
    <t>Balde de 15 litros</t>
  </si>
  <si>
    <t>Máscara de proteção para face (pacote com 05 unidades)</t>
  </si>
  <si>
    <t>Borrifador de líquidos</t>
  </si>
  <si>
    <t>A - Afastamento maternidade</t>
  </si>
  <si>
    <t>B - Incidência do Submódulo 4.1 sobre afastamento maternidade</t>
  </si>
  <si>
    <t>(%)</t>
  </si>
  <si>
    <t xml:space="preserve">    C - Assistência médica e familiar</t>
  </si>
  <si>
    <t xml:space="preserve">    D - Assistência Odontológica</t>
  </si>
  <si>
    <t xml:space="preserve">    G - Risco acidente do trabalho </t>
  </si>
  <si>
    <t>4.2 - 13º Salário e Adicional de Férias</t>
  </si>
  <si>
    <t xml:space="preserve">    C - Incidência do Submódulo 4.1 sobre 13º Salário e Adicional de Férias</t>
  </si>
  <si>
    <t xml:space="preserve">    D - Aviso prévio trabalhado</t>
  </si>
  <si>
    <t xml:space="preserve">    F - Multa do FGTS do aviso prévio trabalhado</t>
  </si>
  <si>
    <t xml:space="preserve">    A - Férias</t>
  </si>
  <si>
    <t xml:space="preserve">    G - Incidência do submódulo 4.1 sobre o custo de reposição</t>
  </si>
  <si>
    <t xml:space="preserve">    4.2 - 13º Salário + Adicional de Férias</t>
  </si>
  <si>
    <t xml:space="preserve">    C - Módulo 3 – Insumos Diversos (uniformes, materiais, equip e outros)</t>
  </si>
  <si>
    <t>Extensão elétrica em cabo duplo, flexível, 30 metros carretel</t>
  </si>
  <si>
    <t>QUANTITATIVO SEMESTRAL DE UNIFORMES POR EMPREGADO</t>
  </si>
  <si>
    <t>Cinto</t>
  </si>
  <si>
    <t>MATERIAIS E EQUIPAMENTOS DURÁVEIS</t>
  </si>
  <si>
    <t>Observação: Admite-se a depreciação ao longo de 60 meses.</t>
  </si>
  <si>
    <t>PREÇO UNITÁRIO</t>
  </si>
  <si>
    <t>PREÇO MENSAL</t>
  </si>
  <si>
    <t xml:space="preserve">    E1 - Tributos</t>
  </si>
  <si>
    <t xml:space="preserve">    E - Módulo 5 - Custos indiretos e lucro</t>
  </si>
  <si>
    <t xml:space="preserve">    A - Transporte (Base 22 dias)</t>
  </si>
  <si>
    <t xml:space="preserve">    B - Auxílio alimentação (Base 22 dias)</t>
  </si>
  <si>
    <t>Saco plástico para lixo, de boa qualidade, capacidade para 20 litros, embalados em fardo de 100 unidades.</t>
  </si>
  <si>
    <t>Blusa em malha fria ( por colaborador)</t>
  </si>
  <si>
    <t>Calça de brim ou similar  ( por colaborador)</t>
  </si>
  <si>
    <t>Sapato ( tipo bota, antiderrapante) - por colaborador</t>
  </si>
  <si>
    <t>Meia ( por colaborador)</t>
  </si>
  <si>
    <t>Agente de Higienização de Banheiros</t>
  </si>
  <si>
    <t>Rodos médios</t>
  </si>
  <si>
    <t>Detergente líquido concentrado, neutro para limpeza geral, que não embace a superfície, remove gorduras, ação bactericida, para desinfecção de superfícies, ralos vasos e louças sanitárias, azulejos.</t>
  </si>
  <si>
    <t>Desinfetante concentrado, para limpeza geral,  para desinfecção de superfícies sanitárias, azulejos.</t>
  </si>
  <si>
    <t>Veja multiuso ou produto similar (tira limo e limpeza pesada)</t>
  </si>
  <si>
    <t>Luva de borracha resistente ( tamanhos e especificações conforme Normas Técnicas de definição e EPI)</t>
  </si>
  <si>
    <t xml:space="preserve">Par </t>
  </si>
  <si>
    <t>Papel Higiênico em Rolo – Folha Dupla, Alta Qualidade. 
Descrição : Papel higiênico branco, folha dupla, gofrado, de alta maciez, resistência e absorção, com acabamento suave, isento de impurezas e corantes, atóxico, biodegradável e dermatologicamente testado;  em rolo de 250 metros, adaptável a dispensers a serem instalados pela CONTRATADA nas quantidades necessárias (caixa com 08 rolos).</t>
  </si>
  <si>
    <t>Papel Toalha Interfolhado – Alta Absorção e Resistência.
Descrição:Papel toalha interfolhado branco, folha dupla, de alta absorção e resistência mesmo quando molhado, isento de material reciclado. Produto atóxico, biodegradável e adequado ao uso em ambientes com alto padrão de higiene, qualidade superior, adaptável a dispensers a serem instalados pela CONTRATADA nas quantidades necessárias (caixa com 12 pacotes).</t>
  </si>
  <si>
    <t>Sabonete líquido cremoso, adaptável a dispensers a serem instalados pela CONTRATADA, nas pias dos banheiros, destinado aos usuários do ambiente (não se destina a limpeza dos banheiros).
Especificações técnicas mínimas exigidas:
    •    Tipo: Sabonete líquido cremoso
    •    Cor: Rosa-claro, branco perolado, azul-claro ou outro tom suave (não agressivo visualmente)
    •    Fragrância: Suave e agradável (ex: floral, ervas finas ou neutra), com fixação leve e não enjoativa
    •    pH: Neutro ou entre 5,5 e 7,0 (compatível com a pele humana)
    •   Textura: Cremosa, homogênea, sem separação de fases
    •    Espuma: Média a alta, de fácil enxágue
    •    Dermatologicamente testado (declarado no rótulo ou laudo)
    •    Biodegradável (segundo norma ABNT NBR 15448 ou equivalente)
    •    Não testado em animais (preferencial)
    •    Rotulagem: Informações claras de composição, lote, validade, fabricante, CNPJ e data de fabricação
    •    Validade mínima: 12 meses a partir da entrega
    •    Certificações e registros: Registro ou notificação regularizada na Anvisa
   •    Preferência para produtos com certificações ISO 9001 ou selo de sustentabilidade (opcional)
    •    Alta performance de limpeza com baixo resíduo
    •    Ausência de parabenos, ftalatos e formaldeído (preferencial)
    •    Boa viscosidade (nem muito ralo, nem excessivamente espesso)</t>
  </si>
  <si>
    <t>Saco plástico para lixo, cor preta, de boa qualidade, capacidade para 100 litros, embalados em fardo de 100 unidades.</t>
  </si>
  <si>
    <t>Saco plástico para lixo, cor preta, de boa qualidade, capacidade para 60 litros, embalados em fardo de 100 unidades</t>
  </si>
  <si>
    <t>Saco plástico para lixo, cor azul, de boa qualidade, capacidade para 60 litros, embalados em fardo de 100 unidades.</t>
  </si>
  <si>
    <t>Saco plástico para coleta seletiva, de boa qualidade, capacidade para 40 litros, embalados em fardos de 100 unidades.
Os sacos plásticos para coleta seletiva deverão atender à codificação por cores estabelecida pela ABNT NBR 15994:2011, com espessura compatível ao tipo de resíduo e resistência mínima adequada ao volume de 50L/100L/200L (conforme necessidade), com identificação opcional por símbolo ou texto impresso.</t>
  </si>
  <si>
    <t>Hipoclorito - 5 Litros</t>
  </si>
  <si>
    <t>Galão</t>
  </si>
  <si>
    <t>Pastilhas  de sulfonato de sódio ( p/vaso sanitário) 24 unidades</t>
  </si>
  <si>
    <t>Tira Limo - 12 unidades</t>
  </si>
  <si>
    <t>Valor Mensal - Depreciação (60 meses)</t>
  </si>
  <si>
    <t>TOTAL SEMESTRAL DE UNIFORME POR EMPREGADO</t>
  </si>
  <si>
    <t>TOTAL SEMESTRAL DE UNIFORME PARA 5 EMPREGADOS</t>
  </si>
  <si>
    <t>VALOR MENSAL POR EMPREGADO</t>
  </si>
  <si>
    <t>CARGO</t>
  </si>
  <si>
    <t>PREÇO TOTAL MENSAL                       (R$)</t>
  </si>
  <si>
    <t>TOTAL MATERIAL LIMPEZA MENSAL</t>
  </si>
  <si>
    <t>TOTAL MATERIAL LIMPEZA ESTIMADA (SEMESTRAL)</t>
  </si>
  <si>
    <t>VALOR ANUAL (SEMESTRAL X 2)</t>
  </si>
  <si>
    <t>TOTAL MATERIAL ANUAL</t>
  </si>
  <si>
    <t>VALOR POR EMPREGADO MENSAL</t>
  </si>
  <si>
    <t>VALOR POR EMPREGADO GLOBAL</t>
  </si>
  <si>
    <t>Observações:</t>
  </si>
  <si>
    <t>1) Relativamente ao módulo 1 as licitantes deverão cotar os salários fixados nesta planilha, sob pena de desclassificação.</t>
  </si>
  <si>
    <t>2) Para cotação dos benefícios de auxílio alimentação/refeição e vale transporte as licitantes deverão considerar o fornecimento para 22 (vinte e dois) dias, sob pena de desclassificação.</t>
  </si>
  <si>
    <t>3) As licitantes deverão considerar o fornecimento do vale transporte no trecho cidade satélite/Plano Piloto/ cidade satélite, cujo valor unitário atual é de R$ 5,50 (cinco reais e cinquenta centavos), sob pena de desclassificação.</t>
  </si>
  <si>
    <t>4) A planilha de custos e formação de preços trata-se apenas de modelo, ficando a cargo das empresas efetuar suas cotações segundo sua expertise e de acordo com a legislação vigente, devendo adequar os percentuais e acrescentar ou suprimir custos, quando couber, respeitando, contudo, o valor máximo estimado.</t>
  </si>
  <si>
    <r>
      <t>2) Considerando as atividades a serem executadas fica estabelecida a obrigatoriedade da inclusão do adicional de insalubridade no percentual de 20% (vinte por cento) sobre o salário do respectivo profissional na composição da planilha de custos e formação de preços apresentada pelas licitantes. A não inclusão expressa e destacada deste adicional na proposta acarretará a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desclassificação da licitante.</t>
    </r>
  </si>
  <si>
    <t>Anexo I – Planilhas de Custos Estimados</t>
  </si>
  <si>
    <t>5) As licitantes deverão cotar os tributos conforme o seu enquadramento tributário, sendo vedada a cotação com base em alíquotas do Simples Nacional, consoante a Lei Complementar nº 123/2006.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</si>
</sst>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[Red]\(&quot;R$ &quot;#,##0.00\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.0%"/>
    <numFmt numFmtId="168" formatCode="&quot;R$&quot;\ #,##0.00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b/>
      <sz val="7"/>
      <name val="Verdana"/>
      <family val="2"/>
    </font>
    <font>
      <sz val="10"/>
      <name val="Arial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18"/>
      <name val="Calibri"/>
      <family val="2"/>
      <scheme val="minor"/>
    </font>
    <font>
      <b/>
      <sz val="11"/>
      <color indexed="57"/>
      <name val="Calibri"/>
      <family val="2"/>
      <scheme val="minor"/>
    </font>
    <font>
      <sz val="11"/>
      <color indexed="57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23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rgb="FFFF0000"/>
      <name val="Verdana"/>
      <family val="2"/>
    </font>
    <font>
      <sz val="9"/>
      <color rgb="FF000000"/>
      <name val="Verdana"/>
      <family val="2"/>
    </font>
    <font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3" borderId="0" xfId="0" applyFont="1" applyFill="1"/>
    <xf numFmtId="0" fontId="9" fillId="0" borderId="0" xfId="0" applyFont="1"/>
    <xf numFmtId="0" fontId="10" fillId="3" borderId="0" xfId="0" applyFont="1" applyFill="1" applyAlignment="1">
      <alignment horizontal="left"/>
    </xf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right"/>
    </xf>
    <xf numFmtId="9" fontId="11" fillId="3" borderId="0" xfId="6" applyFont="1" applyFill="1" applyBorder="1" applyAlignment="1" applyProtection="1">
      <alignment horizontal="center"/>
      <protection hidden="1"/>
    </xf>
    <xf numFmtId="0" fontId="10" fillId="3" borderId="5" xfId="0" applyFont="1" applyFill="1" applyBorder="1" applyAlignment="1">
      <alignment horizontal="center" vertical="center"/>
    </xf>
    <xf numFmtId="9" fontId="13" fillId="3" borderId="6" xfId="6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wrapText="1"/>
    </xf>
    <xf numFmtId="9" fontId="14" fillId="5" borderId="8" xfId="6" applyFont="1" applyFill="1" applyBorder="1"/>
    <xf numFmtId="165" fontId="10" fillId="5" borderId="8" xfId="7" applyFont="1" applyFill="1" applyBorder="1" applyAlignment="1">
      <alignment horizontal="center"/>
    </xf>
    <xf numFmtId="0" fontId="9" fillId="3" borderId="9" xfId="0" applyFont="1" applyFill="1" applyBorder="1" applyAlignment="1">
      <alignment wrapText="1"/>
    </xf>
    <xf numFmtId="10" fontId="13" fillId="3" borderId="3" xfId="6" applyNumberFormat="1" applyFont="1" applyFill="1" applyBorder="1"/>
    <xf numFmtId="0" fontId="10" fillId="6" borderId="5" xfId="0" applyFont="1" applyFill="1" applyBorder="1" applyAlignment="1">
      <alignment wrapText="1"/>
    </xf>
    <xf numFmtId="0" fontId="15" fillId="6" borderId="6" xfId="0" applyFont="1" applyFill="1" applyBorder="1"/>
    <xf numFmtId="164" fontId="13" fillId="3" borderId="3" xfId="6" applyNumberFormat="1" applyFont="1" applyFill="1" applyBorder="1"/>
    <xf numFmtId="0" fontId="10" fillId="6" borderId="10" xfId="0" applyFont="1" applyFill="1" applyBorder="1" applyAlignment="1">
      <alignment wrapText="1"/>
    </xf>
    <xf numFmtId="0" fontId="15" fillId="6" borderId="11" xfId="0" applyFont="1" applyFill="1" applyBorder="1"/>
    <xf numFmtId="0" fontId="10" fillId="5" borderId="10" xfId="0" applyFont="1" applyFill="1" applyBorder="1" applyAlignment="1">
      <alignment wrapText="1"/>
    </xf>
    <xf numFmtId="10" fontId="15" fillId="5" borderId="11" xfId="6" applyNumberFormat="1" applyFont="1" applyFill="1" applyBorder="1"/>
    <xf numFmtId="10" fontId="13" fillId="6" borderId="11" xfId="0" applyNumberFormat="1" applyFont="1" applyFill="1" applyBorder="1"/>
    <xf numFmtId="10" fontId="13" fillId="7" borderId="3" xfId="6" applyNumberFormat="1" applyFont="1" applyFill="1" applyBorder="1" applyAlignment="1" applyProtection="1"/>
    <xf numFmtId="0" fontId="9" fillId="3" borderId="10" xfId="0" applyFont="1" applyFill="1" applyBorder="1" applyAlignment="1">
      <alignment wrapText="1"/>
    </xf>
    <xf numFmtId="10" fontId="13" fillId="3" borderId="11" xfId="0" applyNumberFormat="1" applyFont="1" applyFill="1" applyBorder="1"/>
    <xf numFmtId="0" fontId="9" fillId="0" borderId="9" xfId="0" applyFont="1" applyBorder="1" applyAlignment="1">
      <alignment wrapText="1"/>
    </xf>
    <xf numFmtId="0" fontId="16" fillId="3" borderId="9" xfId="0" applyFont="1" applyFill="1" applyBorder="1" applyAlignment="1">
      <alignment wrapText="1"/>
    </xf>
    <xf numFmtId="10" fontId="10" fillId="6" borderId="11" xfId="0" applyNumberFormat="1" applyFont="1" applyFill="1" applyBorder="1"/>
    <xf numFmtId="9" fontId="14" fillId="5" borderId="11" xfId="6" applyFont="1" applyFill="1" applyBorder="1"/>
    <xf numFmtId="10" fontId="17" fillId="7" borderId="3" xfId="6" applyNumberFormat="1" applyFont="1" applyFill="1" applyBorder="1" applyAlignment="1" applyProtection="1"/>
    <xf numFmtId="0" fontId="15" fillId="6" borderId="12" xfId="0" applyFont="1" applyFill="1" applyBorder="1"/>
    <xf numFmtId="0" fontId="10" fillId="3" borderId="0" xfId="0" applyFont="1" applyFill="1" applyAlignment="1">
      <alignment wrapText="1"/>
    </xf>
    <xf numFmtId="0" fontId="15" fillId="3" borderId="0" xfId="0" applyFont="1" applyFill="1"/>
    <xf numFmtId="0" fontId="15" fillId="3" borderId="13" xfId="0" applyFont="1" applyFill="1" applyBorder="1"/>
    <xf numFmtId="43" fontId="9" fillId="3" borderId="0" xfId="0" applyNumberFormat="1" applyFont="1" applyFill="1"/>
    <xf numFmtId="0" fontId="10" fillId="3" borderId="0" xfId="0" applyFont="1" applyFill="1" applyAlignment="1">
      <alignment horizontal="center" vertical="center" wrapText="1"/>
    </xf>
    <xf numFmtId="167" fontId="14" fillId="3" borderId="0" xfId="6" applyNumberFormat="1" applyFont="1" applyFill="1" applyBorder="1"/>
    <xf numFmtId="165" fontId="9" fillId="3" borderId="0" xfId="0" applyNumberFormat="1" applyFont="1" applyFill="1"/>
    <xf numFmtId="0" fontId="10" fillId="3" borderId="0" xfId="0" applyFont="1" applyFill="1" applyAlignment="1">
      <alignment horizontal="center" vertical="top" wrapText="1"/>
    </xf>
    <xf numFmtId="0" fontId="10" fillId="3" borderId="0" xfId="0" applyFont="1" applyFill="1" applyAlignment="1">
      <alignment horizontal="center"/>
    </xf>
    <xf numFmtId="0" fontId="10" fillId="8" borderId="6" xfId="0" applyFont="1" applyFill="1" applyBorder="1" applyAlignment="1">
      <alignment horizontal="center" vertical="center" wrapText="1"/>
    </xf>
    <xf numFmtId="165" fontId="9" fillId="3" borderId="0" xfId="7" applyFont="1" applyFill="1" applyBorder="1"/>
    <xf numFmtId="165" fontId="10" fillId="3" borderId="0" xfId="0" applyNumberFormat="1" applyFont="1" applyFill="1" applyAlignment="1">
      <alignment horizontal="center"/>
    </xf>
    <xf numFmtId="9" fontId="10" fillId="5" borderId="8" xfId="6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 wrapText="1"/>
    </xf>
    <xf numFmtId="10" fontId="13" fillId="0" borderId="3" xfId="6" applyNumberFormat="1" applyFont="1" applyFill="1" applyBorder="1" applyAlignment="1" applyProtection="1"/>
    <xf numFmtId="164" fontId="13" fillId="0" borderId="3" xfId="6" applyNumberFormat="1" applyFont="1" applyFill="1" applyBorder="1"/>
    <xf numFmtId="0" fontId="10" fillId="5" borderId="16" xfId="0" applyFont="1" applyFill="1" applyBorder="1" applyAlignment="1">
      <alignment wrapText="1"/>
    </xf>
    <xf numFmtId="9" fontId="14" fillId="5" borderId="14" xfId="6" applyFont="1" applyFill="1" applyBorder="1"/>
    <xf numFmtId="0" fontId="10" fillId="3" borderId="18" xfId="0" applyFont="1" applyFill="1" applyBorder="1" applyAlignment="1">
      <alignment wrapText="1"/>
    </xf>
    <xf numFmtId="0" fontId="10" fillId="3" borderId="20" xfId="0" applyFont="1" applyFill="1" applyBorder="1" applyAlignment="1">
      <alignment wrapText="1"/>
    </xf>
    <xf numFmtId="0" fontId="10" fillId="3" borderId="22" xfId="0" applyFont="1" applyFill="1" applyBorder="1" applyAlignment="1">
      <alignment wrapText="1"/>
    </xf>
    <xf numFmtId="0" fontId="15" fillId="3" borderId="23" xfId="0" applyFont="1" applyFill="1" applyBorder="1"/>
    <xf numFmtId="0" fontId="9" fillId="3" borderId="9" xfId="0" applyFont="1" applyFill="1" applyBorder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4" fillId="0" borderId="1" xfId="0" applyFont="1" applyBorder="1" applyAlignment="1">
      <alignment horizontal="left" wrapText="1"/>
    </xf>
    <xf numFmtId="10" fontId="15" fillId="5" borderId="6" xfId="6" applyNumberFormat="1" applyFont="1" applyFill="1" applyBorder="1"/>
    <xf numFmtId="10" fontId="9" fillId="6" borderId="7" xfId="0" applyNumberFormat="1" applyFont="1" applyFill="1" applyBorder="1" applyAlignment="1">
      <alignment horizontal="right" wrapText="1"/>
    </xf>
    <xf numFmtId="10" fontId="19" fillId="0" borderId="6" xfId="0" applyNumberFormat="1" applyFont="1" applyBorder="1"/>
    <xf numFmtId="10" fontId="19" fillId="0" borderId="3" xfId="0" applyNumberFormat="1" applyFont="1" applyBorder="1"/>
    <xf numFmtId="10" fontId="19" fillId="0" borderId="8" xfId="0" applyNumberFormat="1" applyFont="1" applyBorder="1"/>
    <xf numFmtId="10" fontId="15" fillId="6" borderId="12" xfId="0" applyNumberFormat="1" applyFont="1" applyFill="1" applyBorder="1"/>
    <xf numFmtId="166" fontId="9" fillId="0" borderId="0" xfId="1" applyFont="1" applyBorder="1"/>
    <xf numFmtId="166" fontId="9" fillId="3" borderId="0" xfId="1" applyFont="1" applyFill="1" applyBorder="1" applyAlignment="1">
      <alignment horizontal="center"/>
    </xf>
    <xf numFmtId="166" fontId="9" fillId="4" borderId="2" xfId="1" applyFont="1" applyFill="1" applyBorder="1" applyAlignment="1">
      <alignment horizontal="center"/>
    </xf>
    <xf numFmtId="166" fontId="9" fillId="4" borderId="3" xfId="1" applyFont="1" applyFill="1" applyBorder="1" applyAlignment="1">
      <alignment horizontal="center"/>
    </xf>
    <xf numFmtId="166" fontId="12" fillId="3" borderId="0" xfId="1" applyFont="1" applyFill="1" applyBorder="1" applyAlignment="1" applyProtection="1">
      <alignment horizontal="center"/>
      <protection hidden="1"/>
    </xf>
    <xf numFmtId="166" fontId="10" fillId="5" borderId="8" xfId="1" applyFont="1" applyFill="1" applyBorder="1" applyAlignment="1">
      <alignment horizontal="center"/>
    </xf>
    <xf numFmtId="166" fontId="9" fillId="3" borderId="3" xfId="1" applyFont="1" applyFill="1" applyBorder="1"/>
    <xf numFmtId="166" fontId="10" fillId="6" borderId="6" xfId="1" applyFont="1" applyFill="1" applyBorder="1"/>
    <xf numFmtId="166" fontId="10" fillId="6" borderId="11" xfId="1" applyFont="1" applyFill="1" applyBorder="1"/>
    <xf numFmtId="166" fontId="9" fillId="0" borderId="3" xfId="1" applyFont="1" applyFill="1" applyBorder="1"/>
    <xf numFmtId="166" fontId="10" fillId="5" borderId="11" xfId="1" applyFont="1" applyFill="1" applyBorder="1" applyAlignment="1">
      <alignment horizontal="center"/>
    </xf>
    <xf numFmtId="166" fontId="9" fillId="6" borderId="11" xfId="1" applyFont="1" applyFill="1" applyBorder="1"/>
    <xf numFmtId="166" fontId="9" fillId="3" borderId="11" xfId="1" applyFont="1" applyFill="1" applyBorder="1"/>
    <xf numFmtId="166" fontId="9" fillId="3" borderId="25" xfId="1" applyFont="1" applyFill="1" applyBorder="1"/>
    <xf numFmtId="166" fontId="9" fillId="3" borderId="6" xfId="1" applyFont="1" applyFill="1" applyBorder="1"/>
    <xf numFmtId="166" fontId="9" fillId="3" borderId="8" xfId="1" applyFont="1" applyFill="1" applyBorder="1"/>
    <xf numFmtId="166" fontId="17" fillId="3" borderId="3" xfId="1" applyFont="1" applyFill="1" applyBorder="1"/>
    <xf numFmtId="166" fontId="10" fillId="3" borderId="0" xfId="1" applyFont="1" applyFill="1" applyBorder="1"/>
    <xf numFmtId="166" fontId="10" fillId="5" borderId="17" xfId="1" applyFont="1" applyFill="1" applyBorder="1" applyAlignment="1">
      <alignment horizontal="center"/>
    </xf>
    <xf numFmtId="166" fontId="10" fillId="3" borderId="19" xfId="1" applyFont="1" applyFill="1" applyBorder="1"/>
    <xf numFmtId="166" fontId="10" fillId="3" borderId="21" xfId="1" applyFont="1" applyFill="1" applyBorder="1"/>
    <xf numFmtId="166" fontId="10" fillId="3" borderId="24" xfId="1" applyFont="1" applyFill="1" applyBorder="1"/>
    <xf numFmtId="166" fontId="9" fillId="0" borderId="0" xfId="1" applyFont="1"/>
    <xf numFmtId="166" fontId="18" fillId="3" borderId="0" xfId="1" applyFont="1" applyFill="1" applyBorder="1"/>
    <xf numFmtId="10" fontId="10" fillId="6" borderId="12" xfId="0" applyNumberFormat="1" applyFont="1" applyFill="1" applyBorder="1"/>
    <xf numFmtId="166" fontId="10" fillId="6" borderId="12" xfId="1" applyFont="1" applyFill="1" applyBorder="1"/>
    <xf numFmtId="14" fontId="9" fillId="4" borderId="4" xfId="7" applyNumberFormat="1" applyFont="1" applyFill="1" applyBorder="1" applyAlignment="1">
      <alignment horizontal="center"/>
    </xf>
    <xf numFmtId="166" fontId="10" fillId="8" borderId="11" xfId="1" applyFont="1" applyFill="1" applyBorder="1" applyAlignment="1"/>
    <xf numFmtId="166" fontId="9" fillId="3" borderId="0" xfId="0" applyNumberFormat="1" applyFont="1" applyFill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22" fillId="0" borderId="30" xfId="1" applyFont="1" applyBorder="1" applyAlignment="1">
      <alignment horizontal="center" vertical="center" shrinkToFit="1"/>
    </xf>
    <xf numFmtId="166" fontId="22" fillId="0" borderId="31" xfId="1" applyFont="1" applyBorder="1" applyAlignment="1">
      <alignment horizontal="center" vertical="center" shrinkToFit="1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6" fontId="22" fillId="0" borderId="32" xfId="1" applyFont="1" applyBorder="1" applyAlignment="1">
      <alignment horizontal="center" vertical="center" shrinkToFit="1"/>
    </xf>
    <xf numFmtId="166" fontId="22" fillId="0" borderId="33" xfId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10" fillId="8" borderId="5" xfId="0" applyFont="1" applyFill="1" applyBorder="1" applyAlignment="1">
      <alignment horizontal="center" vertical="center" wrapText="1"/>
    </xf>
    <xf numFmtId="44" fontId="9" fillId="3" borderId="0" xfId="0" applyNumberFormat="1" applyFont="1" applyFill="1"/>
    <xf numFmtId="164" fontId="13" fillId="11" borderId="3" xfId="6" applyNumberFormat="1" applyFont="1" applyFill="1" applyBorder="1"/>
    <xf numFmtId="43" fontId="23" fillId="0" borderId="0" xfId="0" applyNumberFormat="1" applyFont="1" applyFill="1"/>
    <xf numFmtId="0" fontId="9" fillId="4" borderId="11" xfId="1" applyNumberFormat="1" applyFont="1" applyFill="1" applyBorder="1" applyAlignment="1">
      <alignment horizontal="center"/>
    </xf>
    <xf numFmtId="0" fontId="25" fillId="0" borderId="1" xfId="0" applyFont="1" applyBorder="1" applyAlignment="1">
      <alignment vertical="center" wrapText="1"/>
    </xf>
    <xf numFmtId="0" fontId="9" fillId="12" borderId="9" xfId="0" applyFont="1" applyFill="1" applyBorder="1" applyAlignment="1">
      <alignment wrapText="1"/>
    </xf>
    <xf numFmtId="166" fontId="22" fillId="0" borderId="35" xfId="1" applyFont="1" applyBorder="1" applyAlignment="1">
      <alignment horizontal="center" vertical="center" shrinkToFit="1"/>
    </xf>
    <xf numFmtId="166" fontId="22" fillId="0" borderId="36" xfId="1" applyFont="1" applyBorder="1" applyAlignment="1">
      <alignment horizontal="center" vertical="center" shrinkToFit="1"/>
    </xf>
    <xf numFmtId="168" fontId="22" fillId="0" borderId="1" xfId="1" applyNumberFormat="1" applyFont="1" applyBorder="1" applyAlignment="1">
      <alignment horizontal="center" vertical="center" shrinkToFit="1"/>
    </xf>
    <xf numFmtId="0" fontId="9" fillId="0" borderId="9" xfId="0" applyFont="1" applyFill="1" applyBorder="1" applyAlignment="1">
      <alignment wrapText="1"/>
    </xf>
    <xf numFmtId="4" fontId="0" fillId="0" borderId="0" xfId="0" applyNumberFormat="1"/>
    <xf numFmtId="0" fontId="9" fillId="0" borderId="0" xfId="0" applyFont="1" applyAlignment="1">
      <alignment wrapText="1"/>
    </xf>
    <xf numFmtId="166" fontId="9" fillId="0" borderId="0" xfId="1" applyFont="1" applyBorder="1" applyAlignment="1">
      <alignment wrapText="1"/>
    </xf>
    <xf numFmtId="0" fontId="9" fillId="3" borderId="0" xfId="0" applyFont="1" applyFill="1" applyAlignment="1">
      <alignment wrapText="1"/>
    </xf>
    <xf numFmtId="0" fontId="9" fillId="8" borderId="34" xfId="0" applyFont="1" applyFill="1" applyBorder="1" applyAlignment="1">
      <alignment horizontal="center"/>
    </xf>
    <xf numFmtId="3" fontId="9" fillId="8" borderId="2" xfId="1" applyNumberFormat="1" applyFont="1" applyFill="1" applyBorder="1" applyAlignment="1">
      <alignment horizontal="center"/>
    </xf>
    <xf numFmtId="4" fontId="9" fillId="8" borderId="2" xfId="7" applyNumberFormat="1" applyFont="1" applyFill="1" applyBorder="1" applyAlignment="1">
      <alignment horizontal="center"/>
    </xf>
    <xf numFmtId="168" fontId="9" fillId="8" borderId="2" xfId="1" applyNumberFormat="1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10" fillId="9" borderId="10" xfId="0" applyFont="1" applyFill="1" applyBorder="1" applyAlignment="1">
      <alignment horizontal="center" wrapText="1"/>
    </xf>
    <xf numFmtId="0" fontId="10" fillId="9" borderId="12" xfId="0" applyFont="1" applyFill="1" applyBorder="1" applyAlignment="1">
      <alignment horizontal="center" wrapText="1"/>
    </xf>
    <xf numFmtId="0" fontId="10" fillId="9" borderId="10" xfId="0" applyFont="1" applyFill="1" applyBorder="1" applyAlignment="1">
      <alignment horizontal="left" wrapText="1"/>
    </xf>
    <xf numFmtId="0" fontId="10" fillId="9" borderId="12" xfId="0" applyFont="1" applyFill="1" applyBorder="1" applyAlignment="1">
      <alignment horizontal="left" wrapText="1"/>
    </xf>
    <xf numFmtId="0" fontId="24" fillId="10" borderId="1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/>
    </xf>
    <xf numFmtId="0" fontId="10" fillId="8" borderId="12" xfId="0" applyFont="1" applyFill="1" applyBorder="1" applyAlignment="1">
      <alignment horizontal="center"/>
    </xf>
    <xf numFmtId="0" fontId="10" fillId="8" borderId="26" xfId="0" applyFont="1" applyFill="1" applyBorder="1" applyAlignment="1">
      <alignment horizontal="center"/>
    </xf>
    <xf numFmtId="0" fontId="10" fillId="3" borderId="27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10" fillId="4" borderId="5" xfId="0" applyFont="1" applyFill="1" applyBorder="1" applyAlignment="1">
      <alignment horizontal="left" wrapText="1"/>
    </xf>
    <xf numFmtId="0" fontId="10" fillId="4" borderId="13" xfId="0" applyFont="1" applyFill="1" applyBorder="1" applyAlignment="1">
      <alignment horizontal="left" wrapText="1"/>
    </xf>
    <xf numFmtId="0" fontId="10" fillId="8" borderId="10" xfId="0" applyFont="1" applyFill="1" applyBorder="1" applyAlignment="1">
      <alignment horizontal="left" wrapText="1"/>
    </xf>
    <xf numFmtId="0" fontId="10" fillId="8" borderId="12" xfId="0" applyFont="1" applyFill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2" borderId="28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</cellXfs>
  <cellStyles count="8">
    <cellStyle name="Moeda" xfId="1" builtinId="4"/>
    <cellStyle name="Moeda 2" xfId="2" xr:uid="{00000000-0005-0000-0000-000001000000}"/>
    <cellStyle name="Moeda 3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  <cellStyle name="Porcentagem" xfId="6" builtinId="5"/>
    <cellStyle name="Vírgula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3"/>
  <sheetViews>
    <sheetView tabSelected="1" topLeftCell="A117" zoomScale="84" zoomScaleNormal="84" zoomScaleSheetLayoutView="50" workbookViewId="0">
      <selection activeCell="A120" sqref="A120:D120"/>
    </sheetView>
  </sheetViews>
  <sheetFormatPr defaultColWidth="31.26953125" defaultRowHeight="14.5" x14ac:dyDescent="0.35"/>
  <cols>
    <col min="1" max="1" width="70" style="12" customWidth="1"/>
    <col min="2" max="2" width="16.81640625" style="12" customWidth="1"/>
    <col min="3" max="3" width="21.1796875" style="72" customWidth="1"/>
    <col min="4" max="4" width="16.81640625" style="11" customWidth="1"/>
    <col min="5" max="5" width="17.26953125" style="11" customWidth="1"/>
    <col min="6" max="16384" width="31.26953125" style="12"/>
  </cols>
  <sheetData>
    <row r="1" spans="1:5" hidden="1" x14ac:dyDescent="0.35"/>
    <row r="2" spans="1:5" hidden="1" x14ac:dyDescent="0.35"/>
    <row r="3" spans="1:5" ht="40.5" customHeight="1" x14ac:dyDescent="0.35">
      <c r="A3" s="134"/>
      <c r="B3" s="134"/>
      <c r="C3" s="134"/>
    </row>
    <row r="4" spans="1:5" ht="23.25" customHeight="1" x14ac:dyDescent="0.45">
      <c r="A4" s="129" t="s">
        <v>186</v>
      </c>
      <c r="B4" s="129"/>
      <c r="C4" s="129"/>
    </row>
    <row r="5" spans="1:5" ht="15" thickBot="1" x14ac:dyDescent="0.4">
      <c r="A5" s="13"/>
      <c r="B5" s="14"/>
      <c r="C5" s="73"/>
    </row>
    <row r="6" spans="1:5" x14ac:dyDescent="0.35">
      <c r="A6" s="11"/>
      <c r="B6" s="15" t="s">
        <v>0</v>
      </c>
      <c r="C6" s="74">
        <v>1743.69</v>
      </c>
    </row>
    <row r="7" spans="1:5" x14ac:dyDescent="0.35">
      <c r="A7" s="11"/>
      <c r="B7" s="15" t="s">
        <v>83</v>
      </c>
      <c r="C7" s="75" t="s">
        <v>84</v>
      </c>
      <c r="E7" s="12"/>
    </row>
    <row r="8" spans="1:5" ht="15" thickBot="1" x14ac:dyDescent="0.4">
      <c r="A8" s="11"/>
      <c r="B8" s="15" t="s">
        <v>80</v>
      </c>
      <c r="C8" s="98">
        <v>45658</v>
      </c>
    </row>
    <row r="9" spans="1:5" ht="15" thickBot="1" x14ac:dyDescent="0.4">
      <c r="A9" s="11"/>
      <c r="B9" s="15" t="s">
        <v>85</v>
      </c>
      <c r="C9" s="114">
        <v>2025</v>
      </c>
    </row>
    <row r="10" spans="1:5" ht="15" thickBot="1" x14ac:dyDescent="0.4">
      <c r="A10" s="14"/>
      <c r="B10" s="16"/>
      <c r="C10" s="76"/>
    </row>
    <row r="11" spans="1:5" ht="44" thickBot="1" x14ac:dyDescent="0.4">
      <c r="A11" s="17" t="s">
        <v>5</v>
      </c>
      <c r="B11" s="18" t="s">
        <v>8</v>
      </c>
      <c r="C11" s="115" t="s">
        <v>150</v>
      </c>
    </row>
    <row r="12" spans="1:5" ht="13.5" customHeight="1" thickBot="1" x14ac:dyDescent="0.4">
      <c r="A12" s="130" t="s">
        <v>9</v>
      </c>
      <c r="B12" s="131"/>
      <c r="C12" s="131"/>
    </row>
    <row r="13" spans="1:5" ht="15" thickBot="1" x14ac:dyDescent="0.4">
      <c r="A13" s="19" t="s">
        <v>19</v>
      </c>
      <c r="B13" s="53" t="s">
        <v>122</v>
      </c>
      <c r="C13" s="77" t="s">
        <v>7</v>
      </c>
    </row>
    <row r="14" spans="1:5" x14ac:dyDescent="0.35">
      <c r="A14" s="22" t="s">
        <v>10</v>
      </c>
      <c r="B14" s="23">
        <v>1</v>
      </c>
      <c r="C14" s="78">
        <f>C6</f>
        <v>1743.69</v>
      </c>
    </row>
    <row r="15" spans="1:5" x14ac:dyDescent="0.35">
      <c r="A15" s="22" t="s">
        <v>11</v>
      </c>
      <c r="B15" s="23">
        <v>0</v>
      </c>
      <c r="C15" s="78"/>
    </row>
    <row r="16" spans="1:5" x14ac:dyDescent="0.35">
      <c r="A16" s="116" t="s">
        <v>12</v>
      </c>
      <c r="B16" s="23">
        <v>0.2</v>
      </c>
      <c r="C16" s="78">
        <v>348.73</v>
      </c>
    </row>
    <row r="17" spans="1:6" x14ac:dyDescent="0.35">
      <c r="A17" s="22" t="s">
        <v>13</v>
      </c>
      <c r="B17" s="23">
        <v>0</v>
      </c>
      <c r="C17" s="78"/>
    </row>
    <row r="18" spans="1:6" x14ac:dyDescent="0.35">
      <c r="A18" s="22" t="s">
        <v>14</v>
      </c>
      <c r="B18" s="23">
        <v>0</v>
      </c>
      <c r="C18" s="78"/>
    </row>
    <row r="19" spans="1:6" x14ac:dyDescent="0.35">
      <c r="A19" s="22" t="s">
        <v>15</v>
      </c>
      <c r="B19" s="23">
        <v>0</v>
      </c>
      <c r="C19" s="78"/>
    </row>
    <row r="20" spans="1:6" x14ac:dyDescent="0.35">
      <c r="A20" s="22" t="s">
        <v>16</v>
      </c>
      <c r="B20" s="23">
        <v>0</v>
      </c>
      <c r="C20" s="78"/>
    </row>
    <row r="21" spans="1:6" ht="15" thickBot="1" x14ac:dyDescent="0.4">
      <c r="A21" s="22" t="s">
        <v>17</v>
      </c>
      <c r="B21" s="23">
        <v>0</v>
      </c>
      <c r="C21" s="78"/>
    </row>
    <row r="22" spans="1:6" ht="15" thickBot="1" x14ac:dyDescent="0.4">
      <c r="A22" s="24" t="s">
        <v>53</v>
      </c>
      <c r="B22" s="25"/>
      <c r="C22" s="79">
        <f>SUM(C14:C21)</f>
        <v>2092.42</v>
      </c>
    </row>
    <row r="23" spans="1:6" ht="13.5" customHeight="1" thickBot="1" x14ac:dyDescent="0.4">
      <c r="A23" s="132" t="s">
        <v>18</v>
      </c>
      <c r="B23" s="133"/>
      <c r="C23" s="133"/>
    </row>
    <row r="24" spans="1:6" ht="15" thickBot="1" x14ac:dyDescent="0.4">
      <c r="A24" s="19" t="s">
        <v>20</v>
      </c>
      <c r="B24" s="21" t="s">
        <v>7</v>
      </c>
      <c r="C24" s="77" t="s">
        <v>7</v>
      </c>
    </row>
    <row r="25" spans="1:6" x14ac:dyDescent="0.35">
      <c r="A25" s="22" t="s">
        <v>143</v>
      </c>
      <c r="B25" s="26">
        <v>5.5</v>
      </c>
      <c r="C25" s="78">
        <f>(B25*22*2)-(C14*6%)</f>
        <v>137.37860000000001</v>
      </c>
    </row>
    <row r="26" spans="1:6" x14ac:dyDescent="0.35">
      <c r="A26" s="22" t="s">
        <v>144</v>
      </c>
      <c r="B26" s="26">
        <v>44.3</v>
      </c>
      <c r="C26" s="78">
        <f>B26*22</f>
        <v>974.59999999999991</v>
      </c>
      <c r="F26" s="12">
        <v>13.64</v>
      </c>
    </row>
    <row r="27" spans="1:6" x14ac:dyDescent="0.35">
      <c r="A27" s="120" t="s">
        <v>123</v>
      </c>
      <c r="B27" s="26"/>
      <c r="C27" s="78">
        <v>200</v>
      </c>
      <c r="D27" s="100"/>
    </row>
    <row r="28" spans="1:6" x14ac:dyDescent="0.35">
      <c r="A28" s="120" t="s">
        <v>124</v>
      </c>
      <c r="B28" s="26"/>
      <c r="C28" s="78">
        <v>13.64</v>
      </c>
    </row>
    <row r="29" spans="1:6" x14ac:dyDescent="0.35">
      <c r="A29" s="22" t="s">
        <v>21</v>
      </c>
      <c r="B29" s="112">
        <v>3.61</v>
      </c>
      <c r="C29" s="78">
        <f>B29</f>
        <v>3.61</v>
      </c>
    </row>
    <row r="30" spans="1:6" ht="15" thickBot="1" x14ac:dyDescent="0.4">
      <c r="A30" s="22" t="s">
        <v>22</v>
      </c>
      <c r="B30" s="26"/>
      <c r="C30" s="78"/>
    </row>
    <row r="31" spans="1:6" ht="15" thickBot="1" x14ac:dyDescent="0.4">
      <c r="A31" s="54" t="s">
        <v>77</v>
      </c>
      <c r="B31" s="28"/>
      <c r="C31" s="80">
        <f>SUM(C25:C30)</f>
        <v>1329.2285999999999</v>
      </c>
    </row>
    <row r="32" spans="1:6" ht="13.5" customHeight="1" thickBot="1" x14ac:dyDescent="0.4">
      <c r="A32" s="132" t="s">
        <v>23</v>
      </c>
      <c r="B32" s="133"/>
      <c r="C32" s="133"/>
    </row>
    <row r="33" spans="1:5" ht="15" thickBot="1" x14ac:dyDescent="0.4">
      <c r="A33" s="19" t="s">
        <v>27</v>
      </c>
      <c r="B33" s="20"/>
      <c r="C33" s="77" t="s">
        <v>7</v>
      </c>
    </row>
    <row r="34" spans="1:5" x14ac:dyDescent="0.35">
      <c r="A34" s="22" t="s">
        <v>24</v>
      </c>
      <c r="B34" s="56">
        <f>'QUANTITATIVO MATERIAL'!F76</f>
        <v>31.75</v>
      </c>
      <c r="C34" s="81">
        <f>B34</f>
        <v>31.75</v>
      </c>
    </row>
    <row r="35" spans="1:5" x14ac:dyDescent="0.35">
      <c r="A35" s="22" t="s">
        <v>25</v>
      </c>
      <c r="B35" s="56">
        <f>('QUANTITATIVO MATERIAL'!F34+'QUANTITATIVO MATERIAL'!F53)</f>
        <v>690.78833333333341</v>
      </c>
      <c r="C35" s="81">
        <f>B35</f>
        <v>690.78833333333341</v>
      </c>
      <c r="D35" s="63"/>
      <c r="E35" s="64"/>
    </row>
    <row r="36" spans="1:5" x14ac:dyDescent="0.35">
      <c r="A36" s="22" t="s">
        <v>26</v>
      </c>
      <c r="B36" s="56">
        <f>'QUANTITATIVO MATERIAL'!F62/5</f>
        <v>20.933333333333334</v>
      </c>
      <c r="C36" s="81">
        <f>B36</f>
        <v>20.933333333333334</v>
      </c>
      <c r="D36" s="63"/>
      <c r="E36" s="64"/>
    </row>
    <row r="37" spans="1:5" x14ac:dyDescent="0.35">
      <c r="A37" s="22" t="s">
        <v>72</v>
      </c>
      <c r="B37" s="56"/>
      <c r="C37" s="81">
        <f>B37</f>
        <v>0</v>
      </c>
      <c r="D37" s="63"/>
      <c r="E37" s="64"/>
    </row>
    <row r="38" spans="1:5" ht="15" thickBot="1" x14ac:dyDescent="0.4">
      <c r="A38" s="22" t="s">
        <v>71</v>
      </c>
      <c r="B38" s="56"/>
      <c r="C38" s="81">
        <f>B38</f>
        <v>0</v>
      </c>
    </row>
    <row r="39" spans="1:5" ht="15" thickBot="1" x14ac:dyDescent="0.4">
      <c r="A39" s="54" t="s">
        <v>77</v>
      </c>
      <c r="B39" s="28"/>
      <c r="C39" s="80">
        <f>SUM(C34:C38)</f>
        <v>743.47166666666669</v>
      </c>
    </row>
    <row r="40" spans="1:5" ht="13.5" customHeight="1" thickBot="1" x14ac:dyDescent="0.4">
      <c r="A40" s="132" t="s">
        <v>28</v>
      </c>
      <c r="B40" s="133"/>
      <c r="C40" s="133"/>
    </row>
    <row r="41" spans="1:5" ht="15" thickBot="1" x14ac:dyDescent="0.4">
      <c r="A41" s="29" t="s">
        <v>29</v>
      </c>
      <c r="B41" s="30"/>
      <c r="C41" s="82" t="s">
        <v>7</v>
      </c>
    </row>
    <row r="42" spans="1:5" x14ac:dyDescent="0.35">
      <c r="A42" s="22" t="s">
        <v>30</v>
      </c>
      <c r="B42" s="23">
        <v>0.2</v>
      </c>
      <c r="C42" s="78">
        <f>B42*$C$22</f>
        <v>418.48400000000004</v>
      </c>
    </row>
    <row r="43" spans="1:5" x14ac:dyDescent="0.35">
      <c r="A43" s="22" t="s">
        <v>31</v>
      </c>
      <c r="B43" s="23">
        <v>1.4999999999999999E-2</v>
      </c>
      <c r="C43" s="78">
        <f t="shared" ref="C43:C49" si="0">B43*$C$22</f>
        <v>31.386299999999999</v>
      </c>
    </row>
    <row r="44" spans="1:5" x14ac:dyDescent="0.35">
      <c r="A44" s="22" t="s">
        <v>32</v>
      </c>
      <c r="B44" s="23">
        <v>0.01</v>
      </c>
      <c r="C44" s="78">
        <f t="shared" si="0"/>
        <v>20.924200000000003</v>
      </c>
    </row>
    <row r="45" spans="1:5" x14ac:dyDescent="0.35">
      <c r="A45" s="22" t="s">
        <v>33</v>
      </c>
      <c r="B45" s="23">
        <v>2E-3</v>
      </c>
      <c r="C45" s="78">
        <f t="shared" si="0"/>
        <v>4.1848400000000003</v>
      </c>
    </row>
    <row r="46" spans="1:5" x14ac:dyDescent="0.35">
      <c r="A46" s="22" t="s">
        <v>34</v>
      </c>
      <c r="B46" s="23">
        <v>2.5000000000000001E-2</v>
      </c>
      <c r="C46" s="78">
        <f t="shared" si="0"/>
        <v>52.310500000000005</v>
      </c>
    </row>
    <row r="47" spans="1:5" x14ac:dyDescent="0.35">
      <c r="A47" s="22" t="s">
        <v>35</v>
      </c>
      <c r="B47" s="23">
        <v>0.08</v>
      </c>
      <c r="C47" s="78">
        <f t="shared" si="0"/>
        <v>167.39360000000002</v>
      </c>
    </row>
    <row r="48" spans="1:5" ht="15" customHeight="1" x14ac:dyDescent="0.35">
      <c r="A48" s="22" t="s">
        <v>125</v>
      </c>
      <c r="B48" s="23">
        <v>1.4999999999999999E-2</v>
      </c>
      <c r="C48" s="78">
        <f t="shared" si="0"/>
        <v>31.386299999999999</v>
      </c>
    </row>
    <row r="49" spans="1:3" ht="15" thickBot="1" x14ac:dyDescent="0.4">
      <c r="A49" s="22" t="s">
        <v>36</v>
      </c>
      <c r="B49" s="23">
        <v>6.0000000000000001E-3</v>
      </c>
      <c r="C49" s="78">
        <f t="shared" si="0"/>
        <v>12.55452</v>
      </c>
    </row>
    <row r="50" spans="1:3" ht="15" thickBot="1" x14ac:dyDescent="0.4">
      <c r="A50" s="54" t="s">
        <v>77</v>
      </c>
      <c r="B50" s="31">
        <f>SUM(B42:B49)</f>
        <v>0.35300000000000009</v>
      </c>
      <c r="C50" s="83">
        <f>SUM(C42:C49)</f>
        <v>738.62426000000005</v>
      </c>
    </row>
    <row r="51" spans="1:3" ht="15" thickBot="1" x14ac:dyDescent="0.4">
      <c r="A51" s="29" t="s">
        <v>126</v>
      </c>
      <c r="B51" s="30"/>
      <c r="C51" s="82" t="s">
        <v>7</v>
      </c>
    </row>
    <row r="52" spans="1:3" ht="15" thickBot="1" x14ac:dyDescent="0.4">
      <c r="A52" s="22" t="s">
        <v>37</v>
      </c>
      <c r="B52" s="32">
        <f>1/12</f>
        <v>8.3333333333333329E-2</v>
      </c>
      <c r="C52" s="78">
        <f>C22*B52</f>
        <v>174.36833333333334</v>
      </c>
    </row>
    <row r="53" spans="1:3" ht="15" thickBot="1" x14ac:dyDescent="0.4">
      <c r="A53" s="33" t="s">
        <v>4</v>
      </c>
      <c r="B53" s="34"/>
      <c r="C53" s="84"/>
    </row>
    <row r="54" spans="1:3" ht="15" thickBot="1" x14ac:dyDescent="0.4">
      <c r="A54" s="22" t="s">
        <v>127</v>
      </c>
      <c r="B54" s="32">
        <f>B52*B50</f>
        <v>2.9416666666666674E-2</v>
      </c>
      <c r="C54" s="78">
        <f>C22*B54</f>
        <v>61.552021666666683</v>
      </c>
    </row>
    <row r="55" spans="1:3" ht="15" thickBot="1" x14ac:dyDescent="0.4">
      <c r="A55" s="54" t="s">
        <v>77</v>
      </c>
      <c r="B55" s="31">
        <f>B52+B54</f>
        <v>0.11275</v>
      </c>
      <c r="C55" s="83">
        <f>C52+C54</f>
        <v>235.92035500000003</v>
      </c>
    </row>
    <row r="56" spans="1:3" ht="15" thickBot="1" x14ac:dyDescent="0.4">
      <c r="A56" s="29" t="s">
        <v>38</v>
      </c>
      <c r="B56" s="30"/>
      <c r="C56" s="82" t="s">
        <v>7</v>
      </c>
    </row>
    <row r="57" spans="1:3" x14ac:dyDescent="0.35">
      <c r="A57" s="22" t="s">
        <v>120</v>
      </c>
      <c r="B57" s="55">
        <v>1E-3</v>
      </c>
      <c r="C57" s="78">
        <f>C22*B57</f>
        <v>2.0924200000000002</v>
      </c>
    </row>
    <row r="58" spans="1:3" ht="15" thickBot="1" x14ac:dyDescent="0.4">
      <c r="A58" s="22" t="s">
        <v>121</v>
      </c>
      <c r="B58" s="32">
        <v>3.6499999999999998E-4</v>
      </c>
      <c r="C58" s="78">
        <f>C22*B58</f>
        <v>0.76373329999999995</v>
      </c>
    </row>
    <row r="59" spans="1:3" ht="15" thickBot="1" x14ac:dyDescent="0.4">
      <c r="A59" s="54" t="s">
        <v>77</v>
      </c>
      <c r="B59" s="31">
        <f>SUM(B57:B58)</f>
        <v>1.3649999999999999E-3</v>
      </c>
      <c r="C59" s="83">
        <f>SUM(C57:C58)</f>
        <v>2.8561532999999999</v>
      </c>
    </row>
    <row r="60" spans="1:3" ht="15" thickBot="1" x14ac:dyDescent="0.4">
      <c r="A60" s="29" t="s">
        <v>39</v>
      </c>
      <c r="B60" s="66"/>
      <c r="C60" s="82"/>
    </row>
    <row r="61" spans="1:3" x14ac:dyDescent="0.35">
      <c r="A61" s="22" t="s">
        <v>81</v>
      </c>
      <c r="B61" s="68">
        <v>1.8100000000000002E-2</v>
      </c>
      <c r="C61" s="85">
        <f>$C$22*B61</f>
        <v>37.872802000000007</v>
      </c>
    </row>
    <row r="62" spans="1:3" x14ac:dyDescent="0.35">
      <c r="A62" s="35" t="s">
        <v>70</v>
      </c>
      <c r="B62" s="69">
        <v>1.4E-3</v>
      </c>
      <c r="C62" s="85">
        <f t="shared" ref="C62:C66" si="1">$C$22*B62</f>
        <v>2.9293879999999999</v>
      </c>
    </row>
    <row r="63" spans="1:3" x14ac:dyDescent="0.35">
      <c r="A63" s="22" t="s">
        <v>40</v>
      </c>
      <c r="B63" s="69">
        <v>4.0500000000000001E-2</v>
      </c>
      <c r="C63" s="85">
        <f t="shared" si="1"/>
        <v>84.743010000000012</v>
      </c>
    </row>
    <row r="64" spans="1:3" x14ac:dyDescent="0.35">
      <c r="A64" s="22" t="s">
        <v>128</v>
      </c>
      <c r="B64" s="69">
        <v>6.9999999999999999E-4</v>
      </c>
      <c r="C64" s="85">
        <f t="shared" si="1"/>
        <v>1.4646939999999999</v>
      </c>
    </row>
    <row r="65" spans="1:3" x14ac:dyDescent="0.35">
      <c r="A65" s="22" t="s">
        <v>41</v>
      </c>
      <c r="B65" s="69">
        <v>1E-4</v>
      </c>
      <c r="C65" s="85">
        <f t="shared" si="1"/>
        <v>0.20924200000000001</v>
      </c>
    </row>
    <row r="66" spans="1:3" ht="15" thickBot="1" x14ac:dyDescent="0.4">
      <c r="A66" s="22" t="s">
        <v>129</v>
      </c>
      <c r="B66" s="70">
        <v>4.4999999999999997E-3</v>
      </c>
      <c r="C66" s="85">
        <f t="shared" si="1"/>
        <v>9.4158899999999992</v>
      </c>
    </row>
    <row r="67" spans="1:3" ht="15" thickBot="1" x14ac:dyDescent="0.4">
      <c r="A67" s="54" t="s">
        <v>77</v>
      </c>
      <c r="B67" s="67">
        <f>SUM(B61:B66)</f>
        <v>6.5299999999999997E-2</v>
      </c>
      <c r="C67" s="83">
        <f>SUM(C61:C66)</f>
        <v>136.63502600000001</v>
      </c>
    </row>
    <row r="68" spans="1:3" ht="15" thickBot="1" x14ac:dyDescent="0.4">
      <c r="A68" s="29" t="s">
        <v>42</v>
      </c>
      <c r="B68" s="30"/>
      <c r="C68" s="82"/>
    </row>
    <row r="69" spans="1:3" x14ac:dyDescent="0.35">
      <c r="A69" s="22" t="s">
        <v>130</v>
      </c>
      <c r="B69" s="23">
        <v>8.9300000000000004E-2</v>
      </c>
      <c r="C69" s="78">
        <f>$C$22*B69</f>
        <v>186.85310600000003</v>
      </c>
    </row>
    <row r="70" spans="1:3" x14ac:dyDescent="0.35">
      <c r="A70" s="22" t="s">
        <v>43</v>
      </c>
      <c r="B70" s="23">
        <v>1.66E-2</v>
      </c>
      <c r="C70" s="78">
        <f t="shared" ref="C70:C74" si="2">$C$22*B70</f>
        <v>34.734172000000001</v>
      </c>
    </row>
    <row r="71" spans="1:3" x14ac:dyDescent="0.35">
      <c r="A71" s="22" t="s">
        <v>44</v>
      </c>
      <c r="B71" s="23">
        <v>1E-3</v>
      </c>
      <c r="C71" s="78">
        <f t="shared" si="2"/>
        <v>2.0924200000000002</v>
      </c>
    </row>
    <row r="72" spans="1:3" x14ac:dyDescent="0.35">
      <c r="A72" s="22" t="s">
        <v>45</v>
      </c>
      <c r="B72" s="23">
        <v>4.1700000000000001E-2</v>
      </c>
      <c r="C72" s="78">
        <f t="shared" si="2"/>
        <v>87.253914000000009</v>
      </c>
    </row>
    <row r="73" spans="1:3" x14ac:dyDescent="0.35">
      <c r="A73" s="22" t="s">
        <v>46</v>
      </c>
      <c r="B73" s="23">
        <v>6.3E-3</v>
      </c>
      <c r="C73" s="78">
        <f t="shared" si="2"/>
        <v>13.182246000000001</v>
      </c>
    </row>
    <row r="74" spans="1:3" ht="15" thickBot="1" x14ac:dyDescent="0.4">
      <c r="A74" s="22" t="s">
        <v>22</v>
      </c>
      <c r="B74" s="23">
        <v>0</v>
      </c>
      <c r="C74" s="78">
        <f t="shared" si="2"/>
        <v>0</v>
      </c>
    </row>
    <row r="75" spans="1:3" ht="15" thickBot="1" x14ac:dyDescent="0.4">
      <c r="A75" s="33" t="s">
        <v>4</v>
      </c>
      <c r="B75" s="34">
        <f>SUM(B69:B74)</f>
        <v>0.15490000000000001</v>
      </c>
      <c r="C75" s="84">
        <f>SUM(C69:C74)</f>
        <v>324.11585800000006</v>
      </c>
    </row>
    <row r="76" spans="1:3" ht="15" thickBot="1" x14ac:dyDescent="0.4">
      <c r="A76" s="22" t="s">
        <v>131</v>
      </c>
      <c r="B76" s="23">
        <f>B50*B75</f>
        <v>5.4679700000000019E-2</v>
      </c>
      <c r="C76" s="78">
        <f>C22*B76</f>
        <v>114.41289787400004</v>
      </c>
    </row>
    <row r="77" spans="1:3" ht="15" thickBot="1" x14ac:dyDescent="0.4">
      <c r="A77" s="54" t="s">
        <v>77</v>
      </c>
      <c r="B77" s="31">
        <f>SUM(B75:B76)</f>
        <v>0.20957970000000004</v>
      </c>
      <c r="C77" s="83">
        <f>C75+C76</f>
        <v>438.52875587400013</v>
      </c>
    </row>
    <row r="78" spans="1:3" ht="13.5" customHeight="1" thickBot="1" x14ac:dyDescent="0.4">
      <c r="A78" s="142" t="s">
        <v>47</v>
      </c>
      <c r="B78" s="143"/>
      <c r="C78" s="143"/>
    </row>
    <row r="79" spans="1:3" ht="15" thickBot="1" x14ac:dyDescent="0.4">
      <c r="A79" s="29" t="s">
        <v>48</v>
      </c>
      <c r="B79" s="30"/>
      <c r="C79" s="82"/>
    </row>
    <row r="80" spans="1:3" x14ac:dyDescent="0.35">
      <c r="A80" s="22" t="s">
        <v>78</v>
      </c>
      <c r="B80" s="23">
        <f>B50</f>
        <v>0.35300000000000009</v>
      </c>
      <c r="C80" s="86">
        <f>C50</f>
        <v>738.62426000000005</v>
      </c>
    </row>
    <row r="81" spans="1:5" x14ac:dyDescent="0.35">
      <c r="A81" s="22" t="s">
        <v>132</v>
      </c>
      <c r="B81" s="23">
        <v>0.11269999999999999</v>
      </c>
      <c r="C81" s="78">
        <f>C55</f>
        <v>235.92035500000003</v>
      </c>
    </row>
    <row r="82" spans="1:5" x14ac:dyDescent="0.35">
      <c r="A82" s="22" t="s">
        <v>52</v>
      </c>
      <c r="B82" s="23">
        <f>B59</f>
        <v>1.3649999999999999E-3</v>
      </c>
      <c r="C82" s="78">
        <f>C59</f>
        <v>2.8561532999999999</v>
      </c>
    </row>
    <row r="83" spans="1:5" x14ac:dyDescent="0.35">
      <c r="A83" s="36" t="s">
        <v>51</v>
      </c>
      <c r="B83" s="23">
        <f>B67</f>
        <v>6.5299999999999997E-2</v>
      </c>
      <c r="C83" s="78">
        <f>C67</f>
        <v>136.63502600000001</v>
      </c>
    </row>
    <row r="84" spans="1:5" x14ac:dyDescent="0.35">
      <c r="A84" s="36" t="s">
        <v>50</v>
      </c>
      <c r="B84" s="23">
        <f>B77</f>
        <v>0.20957970000000004</v>
      </c>
      <c r="C84" s="78">
        <f>C77</f>
        <v>438.52875587400013</v>
      </c>
    </row>
    <row r="85" spans="1:5" ht="15" thickBot="1" x14ac:dyDescent="0.4">
      <c r="A85" s="22" t="s">
        <v>49</v>
      </c>
      <c r="B85" s="23">
        <v>0</v>
      </c>
      <c r="C85" s="87">
        <v>0</v>
      </c>
    </row>
    <row r="86" spans="1:5" ht="15" thickBot="1" x14ac:dyDescent="0.4">
      <c r="A86" s="54" t="s">
        <v>77</v>
      </c>
      <c r="B86" s="37">
        <f>SUM(B80:B85)</f>
        <v>0.74194470000000012</v>
      </c>
      <c r="C86" s="80">
        <f>SUM(C80:C85)</f>
        <v>1552.564550174</v>
      </c>
    </row>
    <row r="87" spans="1:5" ht="15" thickBot="1" x14ac:dyDescent="0.4">
      <c r="A87" s="54"/>
      <c r="B87" s="96"/>
      <c r="C87" s="97">
        <f>C22+C31+C39+C77+C50+C67+C59+C55</f>
        <v>5717.6848168406677</v>
      </c>
    </row>
    <row r="88" spans="1:5" ht="13.5" customHeight="1" thickBot="1" x14ac:dyDescent="0.4">
      <c r="A88" s="132" t="s">
        <v>54</v>
      </c>
      <c r="B88" s="133"/>
      <c r="C88" s="133"/>
    </row>
    <row r="89" spans="1:5" ht="15" thickBot="1" x14ac:dyDescent="0.4">
      <c r="A89" s="19" t="s">
        <v>55</v>
      </c>
      <c r="B89" s="38"/>
      <c r="C89" s="82" t="s">
        <v>7</v>
      </c>
    </row>
    <row r="90" spans="1:5" x14ac:dyDescent="0.35">
      <c r="A90" s="22" t="s">
        <v>56</v>
      </c>
      <c r="B90" s="32">
        <v>5.5E-2</v>
      </c>
      <c r="C90" s="86">
        <f>C87*B90</f>
        <v>314.47266492623675</v>
      </c>
    </row>
    <row r="91" spans="1:5" x14ac:dyDescent="0.35">
      <c r="A91" s="120" t="s">
        <v>57</v>
      </c>
      <c r="B91" s="55">
        <v>0.05</v>
      </c>
      <c r="C91" s="78">
        <f>(C87+C90)*B91</f>
        <v>301.60787408834523</v>
      </c>
      <c r="E91" s="47"/>
    </row>
    <row r="92" spans="1:5" x14ac:dyDescent="0.35">
      <c r="A92" s="22" t="s">
        <v>58</v>
      </c>
      <c r="B92" s="32">
        <f>SUM(B93:B96)</f>
        <v>8.6499999999999994E-2</v>
      </c>
      <c r="C92" s="78">
        <f>SUM(C93:C96)</f>
        <v>599.74899100326104</v>
      </c>
    </row>
    <row r="93" spans="1:5" x14ac:dyDescent="0.35">
      <c r="A93" s="22" t="s">
        <v>59</v>
      </c>
      <c r="B93" s="39">
        <f>0.65%+3%</f>
        <v>3.6499999999999998E-2</v>
      </c>
      <c r="C93" s="88">
        <f>(C101+C102+C103+C104+C105)*B93/(1-B92)</f>
        <v>253.07327366033559</v>
      </c>
      <c r="D93" s="111"/>
      <c r="E93" s="100"/>
    </row>
    <row r="94" spans="1:5" x14ac:dyDescent="0.35">
      <c r="A94" s="22" t="s">
        <v>60</v>
      </c>
      <c r="B94" s="39"/>
      <c r="C94" s="88"/>
    </row>
    <row r="95" spans="1:5" x14ac:dyDescent="0.35">
      <c r="A95" s="22" t="s">
        <v>61</v>
      </c>
      <c r="B95" s="39">
        <v>0.05</v>
      </c>
      <c r="C95" s="88">
        <f>(C101+C102+C103+C104+C105)*B95/(1-B92)</f>
        <v>346.67571734292545</v>
      </c>
      <c r="D95" s="111"/>
      <c r="E95" s="47"/>
    </row>
    <row r="96" spans="1:5" ht="15" thickBot="1" x14ac:dyDescent="0.4">
      <c r="A96" s="22" t="s">
        <v>62</v>
      </c>
      <c r="B96" s="39"/>
      <c r="C96" s="87"/>
    </row>
    <row r="97" spans="1:5" ht="15" thickBot="1" x14ac:dyDescent="0.4">
      <c r="A97" s="27" t="s">
        <v>63</v>
      </c>
      <c r="B97" s="71">
        <f>SUM(B90:B92)</f>
        <v>0.1915</v>
      </c>
      <c r="C97" s="80">
        <f>SUM(C93:C96)+C91+C90</f>
        <v>1215.8295300178431</v>
      </c>
    </row>
    <row r="98" spans="1:5" ht="15" thickBot="1" x14ac:dyDescent="0.4">
      <c r="A98" s="41"/>
      <c r="B98" s="42"/>
      <c r="C98" s="89"/>
    </row>
    <row r="99" spans="1:5" ht="13.5" customHeight="1" x14ac:dyDescent="0.35">
      <c r="A99" s="140" t="s">
        <v>64</v>
      </c>
      <c r="B99" s="141"/>
      <c r="C99" s="141"/>
    </row>
    <row r="100" spans="1:5" ht="15" thickBot="1" x14ac:dyDescent="0.4">
      <c r="A100" s="57" t="s">
        <v>65</v>
      </c>
      <c r="B100" s="58"/>
      <c r="C100" s="90" t="s">
        <v>7</v>
      </c>
    </row>
    <row r="101" spans="1:5" x14ac:dyDescent="0.35">
      <c r="A101" s="59" t="s">
        <v>66</v>
      </c>
      <c r="B101" s="43"/>
      <c r="C101" s="91">
        <f>C22</f>
        <v>2092.42</v>
      </c>
    </row>
    <row r="102" spans="1:5" x14ac:dyDescent="0.35">
      <c r="A102" s="60" t="s">
        <v>67</v>
      </c>
      <c r="B102" s="42"/>
      <c r="C102" s="92">
        <f>C31</f>
        <v>1329.2285999999999</v>
      </c>
    </row>
    <row r="103" spans="1:5" x14ac:dyDescent="0.35">
      <c r="A103" s="60" t="s">
        <v>133</v>
      </c>
      <c r="B103" s="42"/>
      <c r="C103" s="92">
        <f>C39</f>
        <v>743.47166666666669</v>
      </c>
    </row>
    <row r="104" spans="1:5" x14ac:dyDescent="0.35">
      <c r="A104" s="60" t="s">
        <v>68</v>
      </c>
      <c r="B104" s="42"/>
      <c r="C104" s="92">
        <f>C86</f>
        <v>1552.564550174</v>
      </c>
    </row>
    <row r="105" spans="1:5" x14ac:dyDescent="0.35">
      <c r="A105" s="60" t="s">
        <v>142</v>
      </c>
      <c r="B105" s="42"/>
      <c r="C105" s="92">
        <f>C90+C91</f>
        <v>616.08053901458197</v>
      </c>
    </row>
    <row r="106" spans="1:5" x14ac:dyDescent="0.35">
      <c r="A106" s="61" t="s">
        <v>141</v>
      </c>
      <c r="B106" s="62"/>
      <c r="C106" s="93">
        <f>C92</f>
        <v>599.74899100326104</v>
      </c>
      <c r="E106" s="100"/>
    </row>
    <row r="107" spans="1:5" ht="15" thickBot="1" x14ac:dyDescent="0.4">
      <c r="C107" s="94"/>
    </row>
    <row r="108" spans="1:5" ht="15" thickBot="1" x14ac:dyDescent="0.4">
      <c r="A108" s="27" t="s">
        <v>69</v>
      </c>
      <c r="B108" s="40"/>
      <c r="C108" s="80">
        <f>SUM(C101:C107)</f>
        <v>6933.5143468585093</v>
      </c>
      <c r="D108" s="113"/>
      <c r="E108" s="44"/>
    </row>
    <row r="109" spans="1:5" x14ac:dyDescent="0.35">
      <c r="A109" s="45"/>
      <c r="B109" s="46"/>
      <c r="C109" s="95"/>
    </row>
    <row r="110" spans="1:5" x14ac:dyDescent="0.35">
      <c r="A110" s="139"/>
      <c r="B110" s="139"/>
      <c r="C110" s="139"/>
      <c r="D110" s="49"/>
    </row>
    <row r="111" spans="1:5" ht="15" thickBot="1" x14ac:dyDescent="0.4">
      <c r="A111" s="138" t="s">
        <v>6</v>
      </c>
      <c r="B111" s="138"/>
      <c r="C111" s="138"/>
      <c r="D111" s="138"/>
    </row>
    <row r="112" spans="1:5" ht="44" thickBot="1" x14ac:dyDescent="0.4">
      <c r="A112" s="110" t="s">
        <v>172</v>
      </c>
      <c r="B112" s="50" t="s">
        <v>75</v>
      </c>
      <c r="C112" s="50" t="s">
        <v>82</v>
      </c>
      <c r="D112" s="50" t="s">
        <v>173</v>
      </c>
      <c r="E112" s="48"/>
    </row>
    <row r="113" spans="1:5" ht="15" thickBot="1" x14ac:dyDescent="0.4">
      <c r="A113" s="125" t="s">
        <v>150</v>
      </c>
      <c r="B113" s="126">
        <v>5</v>
      </c>
      <c r="C113" s="127">
        <f>C108</f>
        <v>6933.5143468585093</v>
      </c>
      <c r="D113" s="128">
        <f>C113*5</f>
        <v>34667.571734292549</v>
      </c>
      <c r="E113" s="51"/>
    </row>
    <row r="114" spans="1:5" ht="15" thickBot="1" x14ac:dyDescent="0.4">
      <c r="A114" s="135" t="s">
        <v>1</v>
      </c>
      <c r="B114" s="136"/>
      <c r="C114" s="137"/>
      <c r="D114" s="99">
        <f>D113*12</f>
        <v>416010.86081151059</v>
      </c>
      <c r="E114" s="52"/>
    </row>
    <row r="116" spans="1:5" x14ac:dyDescent="0.35">
      <c r="A116" s="122" t="s">
        <v>180</v>
      </c>
      <c r="B116" s="122"/>
      <c r="C116" s="123"/>
      <c r="D116" s="124"/>
      <c r="E116" s="124"/>
    </row>
    <row r="117" spans="1:5" ht="29" customHeight="1" x14ac:dyDescent="0.35">
      <c r="A117" s="144" t="s">
        <v>181</v>
      </c>
      <c r="B117" s="144"/>
      <c r="C117" s="144"/>
      <c r="D117" s="144"/>
      <c r="E117" s="124"/>
    </row>
    <row r="118" spans="1:5" ht="48" customHeight="1" x14ac:dyDescent="0.35">
      <c r="A118" s="146" t="s">
        <v>185</v>
      </c>
      <c r="B118" s="146"/>
      <c r="C118" s="146"/>
      <c r="D118" s="146"/>
      <c r="E118" s="124"/>
    </row>
    <row r="119" spans="1:5" ht="43.5" customHeight="1" x14ac:dyDescent="0.35">
      <c r="A119" s="145" t="s">
        <v>182</v>
      </c>
      <c r="B119" s="145"/>
      <c r="C119" s="145"/>
      <c r="D119" s="145"/>
      <c r="E119" s="124"/>
    </row>
    <row r="120" spans="1:5" ht="43.5" customHeight="1" x14ac:dyDescent="0.35">
      <c r="A120" s="145" t="s">
        <v>183</v>
      </c>
      <c r="B120" s="145"/>
      <c r="C120" s="145"/>
      <c r="D120" s="145"/>
      <c r="E120" s="124"/>
    </row>
    <row r="121" spans="1:5" ht="72.5" customHeight="1" x14ac:dyDescent="0.35">
      <c r="A121" s="145" t="s">
        <v>184</v>
      </c>
      <c r="B121" s="145"/>
      <c r="C121" s="145"/>
      <c r="D121" s="145"/>
      <c r="E121" s="124"/>
    </row>
    <row r="122" spans="1:5" ht="43.5" customHeight="1" x14ac:dyDescent="0.35">
      <c r="A122" s="145" t="s">
        <v>187</v>
      </c>
      <c r="B122" s="145"/>
      <c r="C122" s="145"/>
      <c r="D122" s="145"/>
      <c r="E122" s="124"/>
    </row>
    <row r="123" spans="1:5" x14ac:dyDescent="0.35">
      <c r="A123" s="122"/>
      <c r="B123" s="122"/>
      <c r="C123" s="123"/>
      <c r="D123" s="124"/>
      <c r="E123" s="124"/>
    </row>
  </sheetData>
  <mergeCells count="18">
    <mergeCell ref="A117:D117"/>
    <mergeCell ref="A119:D119"/>
    <mergeCell ref="A120:D120"/>
    <mergeCell ref="A121:D121"/>
    <mergeCell ref="A122:D122"/>
    <mergeCell ref="A118:D118"/>
    <mergeCell ref="A114:C114"/>
    <mergeCell ref="A111:D111"/>
    <mergeCell ref="A110:C110"/>
    <mergeCell ref="A99:C99"/>
    <mergeCell ref="A40:C40"/>
    <mergeCell ref="A78:C78"/>
    <mergeCell ref="A88:C88"/>
    <mergeCell ref="A4:C4"/>
    <mergeCell ref="A12:C12"/>
    <mergeCell ref="A23:C23"/>
    <mergeCell ref="A32:C32"/>
    <mergeCell ref="A3:C3"/>
  </mergeCells>
  <phoneticPr fontId="0" type="noConversion"/>
  <printOptions horizontalCentered="1"/>
  <pageMargins left="0.39370078740157483" right="0.19685039370078741" top="0.9055118110236221" bottom="0.39370078740157483" header="0.51181102362204722" footer="0.51181102362204722"/>
  <pageSetup paperSize="9" scale="55" fitToWidth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6"/>
  <sheetViews>
    <sheetView topLeftCell="A61" zoomScale="110" zoomScaleNormal="110" workbookViewId="0">
      <selection activeCell="H71" sqref="H71"/>
    </sheetView>
  </sheetViews>
  <sheetFormatPr defaultRowHeight="12.5" x14ac:dyDescent="0.25"/>
  <cols>
    <col min="1" max="1" width="6.453125" customWidth="1"/>
    <col min="2" max="2" width="38.36328125" customWidth="1"/>
    <col min="3" max="3" width="11.26953125" customWidth="1"/>
    <col min="4" max="4" width="13.7265625" style="109" customWidth="1"/>
    <col min="5" max="5" width="14.7265625" style="109" customWidth="1"/>
    <col min="6" max="6" width="13.7265625" style="109" customWidth="1"/>
  </cols>
  <sheetData>
    <row r="1" spans="1:6" ht="13.5" x14ac:dyDescent="0.3">
      <c r="A1" s="150"/>
      <c r="B1" s="150"/>
      <c r="C1" s="150"/>
      <c r="D1" s="150"/>
      <c r="E1" s="150"/>
      <c r="F1" s="150"/>
    </row>
    <row r="2" spans="1:6" x14ac:dyDescent="0.25">
      <c r="A2" s="152" t="s">
        <v>79</v>
      </c>
      <c r="B2" s="153"/>
      <c r="C2" s="153"/>
      <c r="D2" s="153"/>
      <c r="E2" s="153"/>
      <c r="F2" s="153"/>
    </row>
    <row r="3" spans="1:6" ht="21" customHeight="1" x14ac:dyDescent="0.25">
      <c r="A3" s="3" t="s">
        <v>73</v>
      </c>
      <c r="B3" s="3" t="s">
        <v>74</v>
      </c>
      <c r="C3" s="3" t="s">
        <v>2</v>
      </c>
      <c r="D3" s="3" t="s">
        <v>75</v>
      </c>
      <c r="E3" s="9" t="s">
        <v>139</v>
      </c>
      <c r="F3" s="3" t="s">
        <v>140</v>
      </c>
    </row>
    <row r="4" spans="1:6" x14ac:dyDescent="0.25">
      <c r="A4" s="4">
        <v>1</v>
      </c>
      <c r="B4" s="5" t="s">
        <v>86</v>
      </c>
      <c r="C4" s="4" t="s">
        <v>87</v>
      </c>
      <c r="D4" s="4">
        <v>12</v>
      </c>
      <c r="E4" s="103">
        <v>10.7</v>
      </c>
      <c r="F4" s="104">
        <f>E4*D4</f>
        <v>128.39999999999998</v>
      </c>
    </row>
    <row r="5" spans="1:6" x14ac:dyDescent="0.25">
      <c r="A5" s="4">
        <v>2</v>
      </c>
      <c r="B5" s="5" t="s">
        <v>88</v>
      </c>
      <c r="C5" s="4" t="s">
        <v>89</v>
      </c>
      <c r="D5" s="4">
        <v>15</v>
      </c>
      <c r="E5" s="103">
        <v>5.15</v>
      </c>
      <c r="F5" s="104">
        <f t="shared" ref="F5:F31" si="0">E5*D5</f>
        <v>77.25</v>
      </c>
    </row>
    <row r="6" spans="1:6" x14ac:dyDescent="0.25">
      <c r="A6" s="4">
        <v>3</v>
      </c>
      <c r="B6" s="5" t="s">
        <v>3</v>
      </c>
      <c r="C6" s="4" t="s">
        <v>89</v>
      </c>
      <c r="D6" s="4">
        <v>20</v>
      </c>
      <c r="E6" s="103">
        <v>3</v>
      </c>
      <c r="F6" s="104">
        <f t="shared" si="0"/>
        <v>60</v>
      </c>
    </row>
    <row r="7" spans="1:6" x14ac:dyDescent="0.25">
      <c r="A7" s="4">
        <v>4</v>
      </c>
      <c r="B7" s="5" t="s">
        <v>90</v>
      </c>
      <c r="C7" s="4" t="s">
        <v>89</v>
      </c>
      <c r="D7" s="4">
        <v>20</v>
      </c>
      <c r="E7" s="103">
        <v>6.35</v>
      </c>
      <c r="F7" s="104">
        <f t="shared" si="0"/>
        <v>127</v>
      </c>
    </row>
    <row r="8" spans="1:6" ht="65" customHeight="1" x14ac:dyDescent="0.25">
      <c r="A8" s="4">
        <v>5</v>
      </c>
      <c r="B8" s="5" t="s">
        <v>152</v>
      </c>
      <c r="C8" s="4" t="s">
        <v>89</v>
      </c>
      <c r="D8" s="4">
        <v>15</v>
      </c>
      <c r="E8" s="103">
        <v>5</v>
      </c>
      <c r="F8" s="104">
        <f t="shared" si="0"/>
        <v>75</v>
      </c>
    </row>
    <row r="9" spans="1:6" ht="39" customHeight="1" x14ac:dyDescent="0.25">
      <c r="A9" s="4">
        <v>6</v>
      </c>
      <c r="B9" s="5" t="s">
        <v>153</v>
      </c>
      <c r="C9" s="4" t="s">
        <v>89</v>
      </c>
      <c r="D9" s="4">
        <v>20</v>
      </c>
      <c r="E9" s="103">
        <v>35</v>
      </c>
      <c r="F9" s="104">
        <f t="shared" si="0"/>
        <v>700</v>
      </c>
    </row>
    <row r="10" spans="1:6" ht="25" customHeight="1" x14ac:dyDescent="0.25">
      <c r="A10" s="4">
        <v>7</v>
      </c>
      <c r="B10" s="5" t="s">
        <v>154</v>
      </c>
      <c r="C10" s="4" t="s">
        <v>89</v>
      </c>
      <c r="D10" s="4">
        <v>10</v>
      </c>
      <c r="E10" s="103">
        <v>2.2000000000000002</v>
      </c>
      <c r="F10" s="104">
        <f t="shared" si="0"/>
        <v>22</v>
      </c>
    </row>
    <row r="11" spans="1:6" ht="20" x14ac:dyDescent="0.25">
      <c r="A11" s="4">
        <v>8</v>
      </c>
      <c r="B11" s="5" t="s">
        <v>91</v>
      </c>
      <c r="C11" s="4" t="s">
        <v>92</v>
      </c>
      <c r="D11" s="4">
        <v>20</v>
      </c>
      <c r="E11" s="103">
        <v>1.5</v>
      </c>
      <c r="F11" s="104">
        <f t="shared" si="0"/>
        <v>30</v>
      </c>
    </row>
    <row r="12" spans="1:6" x14ac:dyDescent="0.25">
      <c r="A12" s="4">
        <v>9</v>
      </c>
      <c r="B12" s="5" t="s">
        <v>93</v>
      </c>
      <c r="C12" s="4" t="s">
        <v>94</v>
      </c>
      <c r="D12" s="4">
        <v>10</v>
      </c>
      <c r="E12" s="103">
        <v>0.79</v>
      </c>
      <c r="F12" s="104">
        <f t="shared" si="0"/>
        <v>7.9</v>
      </c>
    </row>
    <row r="13" spans="1:6" ht="42" customHeight="1" x14ac:dyDescent="0.25">
      <c r="A13" s="4">
        <v>10</v>
      </c>
      <c r="B13" s="5" t="s">
        <v>155</v>
      </c>
      <c r="C13" s="4" t="s">
        <v>156</v>
      </c>
      <c r="D13" s="4">
        <v>10</v>
      </c>
      <c r="E13" s="103">
        <v>4.2</v>
      </c>
      <c r="F13" s="104">
        <f t="shared" si="0"/>
        <v>42</v>
      </c>
    </row>
    <row r="14" spans="1:6" ht="121" customHeight="1" x14ac:dyDescent="0.25">
      <c r="A14" s="4">
        <v>11</v>
      </c>
      <c r="B14" s="5" t="s">
        <v>157</v>
      </c>
      <c r="C14" s="4" t="s">
        <v>96</v>
      </c>
      <c r="D14" s="4">
        <v>20</v>
      </c>
      <c r="E14" s="103">
        <v>40</v>
      </c>
      <c r="F14" s="104">
        <f t="shared" si="0"/>
        <v>800</v>
      </c>
    </row>
    <row r="15" spans="1:6" ht="132" customHeight="1" x14ac:dyDescent="0.25">
      <c r="A15" s="4">
        <v>12</v>
      </c>
      <c r="B15" s="5" t="s">
        <v>158</v>
      </c>
      <c r="C15" s="4" t="s">
        <v>96</v>
      </c>
      <c r="D15" s="4">
        <v>10</v>
      </c>
      <c r="E15" s="103">
        <v>30</v>
      </c>
      <c r="F15" s="104">
        <f t="shared" si="0"/>
        <v>300</v>
      </c>
    </row>
    <row r="16" spans="1:6" ht="20" x14ac:dyDescent="0.25">
      <c r="A16" s="4">
        <v>13</v>
      </c>
      <c r="B16" s="5" t="s">
        <v>97</v>
      </c>
      <c r="C16" s="4" t="s">
        <v>89</v>
      </c>
      <c r="D16" s="4">
        <v>5</v>
      </c>
      <c r="E16" s="103">
        <v>27.1</v>
      </c>
      <c r="F16" s="104">
        <f t="shared" si="0"/>
        <v>135.5</v>
      </c>
    </row>
    <row r="17" spans="1:6" x14ac:dyDescent="0.25">
      <c r="A17" s="4">
        <v>14</v>
      </c>
      <c r="B17" s="5" t="s">
        <v>98</v>
      </c>
      <c r="C17" s="4" t="s">
        <v>89</v>
      </c>
      <c r="D17" s="4">
        <v>2</v>
      </c>
      <c r="E17" s="103">
        <v>40</v>
      </c>
      <c r="F17" s="104">
        <f t="shared" si="0"/>
        <v>80</v>
      </c>
    </row>
    <row r="18" spans="1:6" ht="20" x14ac:dyDescent="0.25">
      <c r="A18" s="4">
        <v>15</v>
      </c>
      <c r="B18" s="5" t="s">
        <v>99</v>
      </c>
      <c r="C18" s="4" t="s">
        <v>96</v>
      </c>
      <c r="D18" s="4">
        <v>7</v>
      </c>
      <c r="E18" s="103">
        <v>13.05</v>
      </c>
      <c r="F18" s="104">
        <f t="shared" si="0"/>
        <v>91.350000000000009</v>
      </c>
    </row>
    <row r="19" spans="1:6" ht="396.5" customHeight="1" x14ac:dyDescent="0.25">
      <c r="A19" s="4">
        <v>16</v>
      </c>
      <c r="B19" s="5" t="s">
        <v>159</v>
      </c>
      <c r="C19" s="4" t="s">
        <v>89</v>
      </c>
      <c r="D19" s="4">
        <v>20</v>
      </c>
      <c r="E19" s="103">
        <v>15</v>
      </c>
      <c r="F19" s="104">
        <f t="shared" si="0"/>
        <v>300</v>
      </c>
    </row>
    <row r="20" spans="1:6" ht="30" x14ac:dyDescent="0.25">
      <c r="A20" s="4">
        <v>17</v>
      </c>
      <c r="B20" s="5" t="s">
        <v>160</v>
      </c>
      <c r="C20" s="4" t="s">
        <v>100</v>
      </c>
      <c r="D20" s="4">
        <v>5</v>
      </c>
      <c r="E20" s="103">
        <v>18</v>
      </c>
      <c r="F20" s="104">
        <f t="shared" si="0"/>
        <v>90</v>
      </c>
    </row>
    <row r="21" spans="1:6" ht="41" customHeight="1" x14ac:dyDescent="0.25">
      <c r="A21" s="4">
        <v>18</v>
      </c>
      <c r="B21" s="5" t="s">
        <v>161</v>
      </c>
      <c r="C21" s="4" t="s">
        <v>100</v>
      </c>
      <c r="D21" s="4">
        <v>5</v>
      </c>
      <c r="E21" s="103">
        <v>12</v>
      </c>
      <c r="F21" s="104">
        <f t="shared" si="0"/>
        <v>60</v>
      </c>
    </row>
    <row r="22" spans="1:6" ht="40.5" customHeight="1" x14ac:dyDescent="0.25">
      <c r="A22" s="4">
        <v>19</v>
      </c>
      <c r="B22" s="5" t="s">
        <v>162</v>
      </c>
      <c r="C22" s="4" t="s">
        <v>100</v>
      </c>
      <c r="D22" s="4">
        <v>5</v>
      </c>
      <c r="E22" s="103">
        <v>12</v>
      </c>
      <c r="F22" s="104">
        <f t="shared" si="0"/>
        <v>60</v>
      </c>
    </row>
    <row r="23" spans="1:6" ht="124" customHeight="1" x14ac:dyDescent="0.25">
      <c r="A23" s="4">
        <v>20</v>
      </c>
      <c r="B23" s="5" t="s">
        <v>163</v>
      </c>
      <c r="C23" s="4" t="s">
        <v>100</v>
      </c>
      <c r="D23" s="4">
        <v>5</v>
      </c>
      <c r="E23" s="103">
        <v>12</v>
      </c>
      <c r="F23" s="104">
        <f t="shared" si="0"/>
        <v>60</v>
      </c>
    </row>
    <row r="24" spans="1:6" ht="40.5" customHeight="1" x14ac:dyDescent="0.25">
      <c r="A24" s="4">
        <v>21</v>
      </c>
      <c r="B24" s="5" t="s">
        <v>145</v>
      </c>
      <c r="C24" s="4" t="s">
        <v>100</v>
      </c>
      <c r="D24" s="4">
        <v>4</v>
      </c>
      <c r="E24" s="103">
        <v>12</v>
      </c>
      <c r="F24" s="104">
        <f t="shared" si="0"/>
        <v>48</v>
      </c>
    </row>
    <row r="25" spans="1:6" x14ac:dyDescent="0.25">
      <c r="A25" s="4">
        <v>22</v>
      </c>
      <c r="B25" s="5" t="s">
        <v>101</v>
      </c>
      <c r="C25" s="4" t="s">
        <v>87</v>
      </c>
      <c r="D25" s="4">
        <v>5</v>
      </c>
      <c r="E25" s="103">
        <v>3.1</v>
      </c>
      <c r="F25" s="104">
        <f t="shared" si="0"/>
        <v>15.5</v>
      </c>
    </row>
    <row r="26" spans="1:6" x14ac:dyDescent="0.25">
      <c r="A26" s="4">
        <v>23</v>
      </c>
      <c r="B26" s="5" t="s">
        <v>102</v>
      </c>
      <c r="C26" s="4" t="s">
        <v>87</v>
      </c>
      <c r="D26" s="4">
        <v>5</v>
      </c>
      <c r="E26" s="103">
        <v>3.1</v>
      </c>
      <c r="F26" s="104">
        <f t="shared" si="0"/>
        <v>15.5</v>
      </c>
    </row>
    <row r="27" spans="1:6" x14ac:dyDescent="0.25">
      <c r="A27" s="4">
        <v>24</v>
      </c>
      <c r="B27" s="5" t="s">
        <v>103</v>
      </c>
      <c r="C27" s="4" t="s">
        <v>94</v>
      </c>
      <c r="D27" s="4">
        <v>10</v>
      </c>
      <c r="E27" s="103">
        <v>3.5</v>
      </c>
      <c r="F27" s="104">
        <f t="shared" si="0"/>
        <v>35</v>
      </c>
    </row>
    <row r="28" spans="1:6" x14ac:dyDescent="0.25">
      <c r="A28" s="4">
        <v>25</v>
      </c>
      <c r="B28" s="5" t="s">
        <v>104</v>
      </c>
      <c r="C28" s="4" t="s">
        <v>94</v>
      </c>
      <c r="D28" s="4">
        <v>20</v>
      </c>
      <c r="E28" s="117">
        <v>2.5</v>
      </c>
      <c r="F28" s="118">
        <f t="shared" si="0"/>
        <v>50</v>
      </c>
    </row>
    <row r="29" spans="1:6" x14ac:dyDescent="0.25">
      <c r="A29" s="4">
        <v>26</v>
      </c>
      <c r="B29" s="5" t="s">
        <v>164</v>
      </c>
      <c r="C29" s="4" t="s">
        <v>165</v>
      </c>
      <c r="D29" s="4">
        <v>4</v>
      </c>
      <c r="E29" s="119">
        <v>14.3</v>
      </c>
      <c r="F29" s="118">
        <f t="shared" si="0"/>
        <v>57.2</v>
      </c>
    </row>
    <row r="30" spans="1:6" ht="20" x14ac:dyDescent="0.25">
      <c r="A30" s="4">
        <v>27</v>
      </c>
      <c r="B30" s="5" t="s">
        <v>166</v>
      </c>
      <c r="C30" s="4" t="s">
        <v>96</v>
      </c>
      <c r="D30" s="4">
        <v>2</v>
      </c>
      <c r="E30" s="119">
        <v>12.2</v>
      </c>
      <c r="F30" s="118">
        <f t="shared" si="0"/>
        <v>24.4</v>
      </c>
    </row>
    <row r="31" spans="1:6" x14ac:dyDescent="0.25">
      <c r="A31" s="4">
        <v>28</v>
      </c>
      <c r="B31" s="5" t="s">
        <v>167</v>
      </c>
      <c r="C31" s="4" t="s">
        <v>96</v>
      </c>
      <c r="D31" s="4">
        <v>2</v>
      </c>
      <c r="E31" s="119">
        <v>11.5</v>
      </c>
      <c r="F31" s="118">
        <f t="shared" si="0"/>
        <v>23</v>
      </c>
    </row>
    <row r="32" spans="1:6" x14ac:dyDescent="0.25">
      <c r="A32" s="151" t="s">
        <v>174</v>
      </c>
      <c r="B32" s="151"/>
      <c r="C32" s="151"/>
      <c r="D32" s="151"/>
      <c r="E32" s="151"/>
      <c r="F32" s="105">
        <f>SUM(F4:F28)</f>
        <v>3410.4</v>
      </c>
    </row>
    <row r="33" spans="1:9" x14ac:dyDescent="0.25">
      <c r="A33" s="151" t="s">
        <v>177</v>
      </c>
      <c r="B33" s="151"/>
      <c r="C33" s="151"/>
      <c r="D33" s="151"/>
      <c r="E33" s="151"/>
      <c r="F33" s="105">
        <f>F32*12</f>
        <v>40924.800000000003</v>
      </c>
    </row>
    <row r="34" spans="1:9" x14ac:dyDescent="0.25">
      <c r="A34" s="151" t="s">
        <v>178</v>
      </c>
      <c r="B34" s="151"/>
      <c r="C34" s="151"/>
      <c r="D34" s="151"/>
      <c r="E34" s="151"/>
      <c r="F34" s="105">
        <f>F32/5</f>
        <v>682.08</v>
      </c>
    </row>
    <row r="35" spans="1:9" x14ac:dyDescent="0.25">
      <c r="A35" s="10"/>
      <c r="B35" s="10"/>
      <c r="C35" s="10"/>
      <c r="D35" s="101"/>
      <c r="E35" s="101"/>
      <c r="F35" s="106"/>
    </row>
    <row r="36" spans="1:9" x14ac:dyDescent="0.25">
      <c r="A36" s="152" t="s">
        <v>108</v>
      </c>
      <c r="B36" s="153"/>
      <c r="C36" s="153"/>
      <c r="D36" s="153"/>
      <c r="E36" s="153"/>
      <c r="F36" s="154"/>
      <c r="I36" s="121"/>
    </row>
    <row r="37" spans="1:9" ht="31.5" customHeight="1" x14ac:dyDescent="0.25">
      <c r="A37" s="6" t="s">
        <v>73</v>
      </c>
      <c r="B37" s="6" t="s">
        <v>74</v>
      </c>
      <c r="C37" s="6" t="s">
        <v>2</v>
      </c>
      <c r="D37" s="3" t="s">
        <v>75</v>
      </c>
      <c r="E37" s="3" t="s">
        <v>139</v>
      </c>
      <c r="F37" s="3" t="s">
        <v>140</v>
      </c>
    </row>
    <row r="38" spans="1:9" x14ac:dyDescent="0.25">
      <c r="A38" s="7">
        <v>1</v>
      </c>
      <c r="B38" s="8" t="s">
        <v>109</v>
      </c>
      <c r="C38" s="7" t="s">
        <v>94</v>
      </c>
      <c r="D38" s="4">
        <v>30</v>
      </c>
      <c r="E38" s="103">
        <v>1.7</v>
      </c>
      <c r="F38" s="107">
        <f>D38*E38</f>
        <v>51</v>
      </c>
    </row>
    <row r="39" spans="1:9" x14ac:dyDescent="0.25">
      <c r="A39" s="7">
        <v>2</v>
      </c>
      <c r="B39" s="8" t="s">
        <v>110</v>
      </c>
      <c r="C39" s="7" t="s">
        <v>94</v>
      </c>
      <c r="D39" s="4">
        <v>10</v>
      </c>
      <c r="E39" s="103">
        <v>3.5</v>
      </c>
      <c r="F39" s="107">
        <f t="shared" ref="F39:F49" si="1">D39*E39</f>
        <v>35</v>
      </c>
    </row>
    <row r="40" spans="1:9" x14ac:dyDescent="0.25">
      <c r="A40" s="7">
        <v>3</v>
      </c>
      <c r="B40" s="8" t="s">
        <v>111</v>
      </c>
      <c r="C40" s="7" t="s">
        <v>94</v>
      </c>
      <c r="D40" s="4">
        <v>30</v>
      </c>
      <c r="E40" s="103">
        <v>7.8</v>
      </c>
      <c r="F40" s="107">
        <f t="shared" si="1"/>
        <v>234</v>
      </c>
    </row>
    <row r="41" spans="1:9" x14ac:dyDescent="0.25">
      <c r="A41" s="7">
        <v>4</v>
      </c>
      <c r="B41" s="8" t="s">
        <v>112</v>
      </c>
      <c r="C41" s="7" t="s">
        <v>94</v>
      </c>
      <c r="D41" s="4">
        <v>10</v>
      </c>
      <c r="E41" s="103">
        <v>7.7</v>
      </c>
      <c r="F41" s="107">
        <f t="shared" si="1"/>
        <v>77</v>
      </c>
    </row>
    <row r="42" spans="1:9" x14ac:dyDescent="0.25">
      <c r="A42" s="7">
        <v>5</v>
      </c>
      <c r="B42" s="8" t="s">
        <v>113</v>
      </c>
      <c r="C42" s="7" t="s">
        <v>94</v>
      </c>
      <c r="D42" s="4">
        <v>20</v>
      </c>
      <c r="E42" s="103">
        <v>3.3</v>
      </c>
      <c r="F42" s="107">
        <f t="shared" si="1"/>
        <v>66</v>
      </c>
    </row>
    <row r="43" spans="1:9" x14ac:dyDescent="0.25">
      <c r="A43" s="7">
        <v>6</v>
      </c>
      <c r="B43" s="8" t="s">
        <v>114</v>
      </c>
      <c r="C43" s="7" t="s">
        <v>94</v>
      </c>
      <c r="D43" s="4">
        <v>5</v>
      </c>
      <c r="E43" s="103">
        <v>9.6999999999999993</v>
      </c>
      <c r="F43" s="107">
        <f t="shared" si="1"/>
        <v>48.5</v>
      </c>
    </row>
    <row r="44" spans="1:9" x14ac:dyDescent="0.25">
      <c r="A44" s="7">
        <v>7</v>
      </c>
      <c r="B44" s="8" t="s">
        <v>115</v>
      </c>
      <c r="C44" s="7" t="s">
        <v>94</v>
      </c>
      <c r="D44" s="4">
        <v>10</v>
      </c>
      <c r="E44" s="103">
        <v>8</v>
      </c>
      <c r="F44" s="107">
        <f t="shared" si="1"/>
        <v>80</v>
      </c>
    </row>
    <row r="45" spans="1:9" x14ac:dyDescent="0.25">
      <c r="A45" s="7">
        <v>8</v>
      </c>
      <c r="B45" s="8" t="s">
        <v>116</v>
      </c>
      <c r="C45" s="7" t="s">
        <v>94</v>
      </c>
      <c r="D45" s="4">
        <v>10</v>
      </c>
      <c r="E45" s="103">
        <v>9</v>
      </c>
      <c r="F45" s="107">
        <f t="shared" si="1"/>
        <v>90</v>
      </c>
    </row>
    <row r="46" spans="1:9" x14ac:dyDescent="0.25">
      <c r="A46" s="7">
        <v>9</v>
      </c>
      <c r="B46" s="8" t="s">
        <v>117</v>
      </c>
      <c r="C46" s="7" t="s">
        <v>94</v>
      </c>
      <c r="D46" s="4">
        <v>5</v>
      </c>
      <c r="E46" s="103">
        <v>10</v>
      </c>
      <c r="F46" s="107">
        <f t="shared" si="1"/>
        <v>50</v>
      </c>
    </row>
    <row r="47" spans="1:9" ht="22.5" customHeight="1" x14ac:dyDescent="0.25">
      <c r="A47" s="7">
        <v>10</v>
      </c>
      <c r="B47" s="65" t="s">
        <v>118</v>
      </c>
      <c r="C47" s="7" t="s">
        <v>92</v>
      </c>
      <c r="D47" s="4">
        <v>30</v>
      </c>
      <c r="E47" s="103">
        <v>15</v>
      </c>
      <c r="F47" s="107">
        <f t="shared" si="1"/>
        <v>450</v>
      </c>
    </row>
    <row r="48" spans="1:9" ht="21" customHeight="1" x14ac:dyDescent="0.25">
      <c r="A48" s="7">
        <v>11</v>
      </c>
      <c r="B48" s="65" t="s">
        <v>151</v>
      </c>
      <c r="C48" s="7" t="s">
        <v>94</v>
      </c>
      <c r="D48" s="4">
        <v>20</v>
      </c>
      <c r="E48" s="103">
        <v>16.5</v>
      </c>
      <c r="F48" s="107">
        <f t="shared" si="1"/>
        <v>330</v>
      </c>
    </row>
    <row r="49" spans="1:8" ht="24" customHeight="1" x14ac:dyDescent="0.25">
      <c r="A49" s="7">
        <v>12</v>
      </c>
      <c r="B49" s="8" t="s">
        <v>119</v>
      </c>
      <c r="C49" s="7" t="s">
        <v>94</v>
      </c>
      <c r="D49" s="4">
        <v>10</v>
      </c>
      <c r="E49" s="103">
        <v>5.6</v>
      </c>
      <c r="F49" s="107">
        <f t="shared" si="1"/>
        <v>56</v>
      </c>
    </row>
    <row r="50" spans="1:8" x14ac:dyDescent="0.25">
      <c r="A50" s="147" t="s">
        <v>175</v>
      </c>
      <c r="B50" s="148"/>
      <c r="C50" s="148"/>
      <c r="D50" s="148"/>
      <c r="E50" s="149"/>
      <c r="F50" s="105">
        <f>SUM(F38:F49)/6</f>
        <v>261.25</v>
      </c>
      <c r="H50" s="121"/>
    </row>
    <row r="51" spans="1:8" x14ac:dyDescent="0.25">
      <c r="A51" s="147" t="s">
        <v>176</v>
      </c>
      <c r="B51" s="148"/>
      <c r="C51" s="148"/>
      <c r="D51" s="148"/>
      <c r="E51" s="149"/>
      <c r="F51" s="105">
        <f>F50*2</f>
        <v>522.5</v>
      </c>
    </row>
    <row r="52" spans="1:8" x14ac:dyDescent="0.25">
      <c r="A52" s="147" t="s">
        <v>179</v>
      </c>
      <c r="B52" s="148"/>
      <c r="C52" s="148"/>
      <c r="D52" s="148"/>
      <c r="E52" s="149"/>
      <c r="F52" s="105">
        <f>F51/5</f>
        <v>104.5</v>
      </c>
    </row>
    <row r="53" spans="1:8" x14ac:dyDescent="0.25">
      <c r="A53" s="156" t="s">
        <v>171</v>
      </c>
      <c r="B53" s="156"/>
      <c r="C53" s="156"/>
      <c r="D53" s="156"/>
      <c r="E53" s="156"/>
      <c r="F53" s="105">
        <f>F52/12</f>
        <v>8.7083333333333339</v>
      </c>
    </row>
    <row r="54" spans="1:8" x14ac:dyDescent="0.25">
      <c r="A54" s="10"/>
      <c r="B54" s="10"/>
      <c r="C54" s="10"/>
      <c r="D54" s="101"/>
      <c r="E54" s="101"/>
      <c r="F54" s="106"/>
    </row>
    <row r="55" spans="1:8" x14ac:dyDescent="0.25">
      <c r="A55" s="151" t="s">
        <v>137</v>
      </c>
      <c r="B55" s="151"/>
      <c r="C55" s="151"/>
      <c r="D55" s="151"/>
      <c r="E55" s="151"/>
      <c r="F55" s="151"/>
    </row>
    <row r="56" spans="1:8" ht="23.25" customHeight="1" x14ac:dyDescent="0.25">
      <c r="A56" s="6" t="s">
        <v>73</v>
      </c>
      <c r="B56" s="6" t="s">
        <v>74</v>
      </c>
      <c r="C56" s="6" t="s">
        <v>2</v>
      </c>
      <c r="D56" s="3" t="s">
        <v>75</v>
      </c>
      <c r="E56" s="3" t="s">
        <v>139</v>
      </c>
      <c r="F56" s="3" t="s">
        <v>140</v>
      </c>
    </row>
    <row r="57" spans="1:8" x14ac:dyDescent="0.25">
      <c r="A57" s="7">
        <v>1</v>
      </c>
      <c r="B57" s="5" t="s">
        <v>105</v>
      </c>
      <c r="C57" s="4" t="s">
        <v>94</v>
      </c>
      <c r="D57" s="4">
        <v>3</v>
      </c>
      <c r="E57" s="103">
        <v>790</v>
      </c>
      <c r="F57" s="104">
        <f>E57*D57</f>
        <v>2370</v>
      </c>
    </row>
    <row r="58" spans="1:8" x14ac:dyDescent="0.25">
      <c r="A58" s="7">
        <v>2</v>
      </c>
      <c r="B58" s="5" t="s">
        <v>106</v>
      </c>
      <c r="C58" s="4" t="s">
        <v>94</v>
      </c>
      <c r="D58" s="4">
        <v>5</v>
      </c>
      <c r="E58" s="103">
        <v>500</v>
      </c>
      <c r="F58" s="104">
        <f t="shared" ref="F58:F60" si="2">E58*D58</f>
        <v>2500</v>
      </c>
    </row>
    <row r="59" spans="1:8" x14ac:dyDescent="0.25">
      <c r="A59" s="7">
        <v>3</v>
      </c>
      <c r="B59" s="5" t="s">
        <v>107</v>
      </c>
      <c r="C59" s="4" t="s">
        <v>94</v>
      </c>
      <c r="D59" s="4">
        <v>2</v>
      </c>
      <c r="E59" s="103">
        <v>180</v>
      </c>
      <c r="F59" s="104">
        <f t="shared" si="2"/>
        <v>360</v>
      </c>
    </row>
    <row r="60" spans="1:8" ht="20" x14ac:dyDescent="0.25">
      <c r="A60" s="7">
        <v>4</v>
      </c>
      <c r="B60" s="5" t="s">
        <v>134</v>
      </c>
      <c r="C60" s="4" t="s">
        <v>94</v>
      </c>
      <c r="D60" s="4">
        <v>5</v>
      </c>
      <c r="E60" s="103">
        <f>7*30</f>
        <v>210</v>
      </c>
      <c r="F60" s="104">
        <f t="shared" si="2"/>
        <v>1050</v>
      </c>
    </row>
    <row r="61" spans="1:8" x14ac:dyDescent="0.25">
      <c r="A61" s="147" t="s">
        <v>76</v>
      </c>
      <c r="B61" s="148"/>
      <c r="C61" s="148"/>
      <c r="D61" s="148"/>
      <c r="E61" s="149"/>
      <c r="F61" s="105">
        <f>SUM(F57:F60)</f>
        <v>6280</v>
      </c>
    </row>
    <row r="62" spans="1:8" x14ac:dyDescent="0.25">
      <c r="A62" s="147" t="s">
        <v>168</v>
      </c>
      <c r="B62" s="148"/>
      <c r="C62" s="148"/>
      <c r="D62" s="148"/>
      <c r="E62" s="149"/>
      <c r="F62" s="105">
        <f>F61/60</f>
        <v>104.66666666666667</v>
      </c>
    </row>
    <row r="63" spans="1:8" x14ac:dyDescent="0.25">
      <c r="A63" s="147" t="s">
        <v>178</v>
      </c>
      <c r="B63" s="148"/>
      <c r="C63" s="148"/>
      <c r="D63" s="148"/>
      <c r="E63" s="149"/>
      <c r="F63" s="105">
        <f>F62/5</f>
        <v>20.933333333333334</v>
      </c>
    </row>
    <row r="64" spans="1:8" x14ac:dyDescent="0.25">
      <c r="A64" s="155" t="s">
        <v>138</v>
      </c>
      <c r="B64" s="155"/>
      <c r="C64" s="155"/>
      <c r="D64" s="155"/>
      <c r="E64" s="155"/>
      <c r="F64" s="155"/>
    </row>
    <row r="65" spans="1:6" x14ac:dyDescent="0.25">
      <c r="A65" s="1"/>
      <c r="B65" s="2"/>
      <c r="C65" s="1"/>
      <c r="D65" s="102"/>
      <c r="E65" s="102"/>
      <c r="F65" s="102"/>
    </row>
    <row r="66" spans="1:6" x14ac:dyDescent="0.25">
      <c r="A66" s="152" t="s">
        <v>135</v>
      </c>
      <c r="B66" s="153"/>
      <c r="C66" s="153"/>
      <c r="D66" s="153"/>
      <c r="E66" s="153"/>
      <c r="F66" s="154"/>
    </row>
    <row r="67" spans="1:6" ht="33.75" customHeight="1" x14ac:dyDescent="0.25">
      <c r="A67" s="3" t="s">
        <v>73</v>
      </c>
      <c r="B67" s="3" t="s">
        <v>74</v>
      </c>
      <c r="C67" s="3" t="s">
        <v>2</v>
      </c>
      <c r="D67" s="3" t="s">
        <v>75</v>
      </c>
      <c r="E67" s="3" t="s">
        <v>139</v>
      </c>
      <c r="F67" s="3" t="s">
        <v>140</v>
      </c>
    </row>
    <row r="68" spans="1:6" x14ac:dyDescent="0.25">
      <c r="A68" s="4">
        <v>1</v>
      </c>
      <c r="B68" s="5" t="s">
        <v>146</v>
      </c>
      <c r="C68" s="4" t="s">
        <v>94</v>
      </c>
      <c r="D68" s="4">
        <v>5</v>
      </c>
      <c r="E68" s="108">
        <v>17</v>
      </c>
      <c r="F68" s="104">
        <f>E68*D68</f>
        <v>85</v>
      </c>
    </row>
    <row r="69" spans="1:6" x14ac:dyDescent="0.25">
      <c r="A69" s="4">
        <v>2</v>
      </c>
      <c r="B69" s="5" t="s">
        <v>147</v>
      </c>
      <c r="C69" s="4" t="s">
        <v>94</v>
      </c>
      <c r="D69" s="4">
        <v>2</v>
      </c>
      <c r="E69" s="108">
        <v>19</v>
      </c>
      <c r="F69" s="104">
        <f t="shared" ref="F69:F72" si="3">E69*D69</f>
        <v>38</v>
      </c>
    </row>
    <row r="70" spans="1:6" ht="20" x14ac:dyDescent="0.25">
      <c r="A70" s="4">
        <v>3</v>
      </c>
      <c r="B70" s="5" t="s">
        <v>148</v>
      </c>
      <c r="C70" s="4" t="s">
        <v>95</v>
      </c>
      <c r="D70" s="4">
        <v>1</v>
      </c>
      <c r="E70" s="108">
        <v>26.5</v>
      </c>
      <c r="F70" s="104">
        <f t="shared" si="3"/>
        <v>26.5</v>
      </c>
    </row>
    <row r="71" spans="1:6" x14ac:dyDescent="0.25">
      <c r="A71" s="4">
        <v>4</v>
      </c>
      <c r="B71" s="5" t="s">
        <v>149</v>
      </c>
      <c r="C71" s="4" t="s">
        <v>95</v>
      </c>
      <c r="D71" s="4">
        <v>4</v>
      </c>
      <c r="E71" s="108">
        <v>6.5</v>
      </c>
      <c r="F71" s="104">
        <f t="shared" si="3"/>
        <v>26</v>
      </c>
    </row>
    <row r="72" spans="1:6" x14ac:dyDescent="0.25">
      <c r="A72" s="4">
        <v>5</v>
      </c>
      <c r="B72" s="5" t="s">
        <v>136</v>
      </c>
      <c r="C72" s="4" t="s">
        <v>94</v>
      </c>
      <c r="D72" s="4">
        <v>1</v>
      </c>
      <c r="E72" s="108">
        <v>15</v>
      </c>
      <c r="F72" s="104">
        <f t="shared" si="3"/>
        <v>15</v>
      </c>
    </row>
    <row r="73" spans="1:6" x14ac:dyDescent="0.25">
      <c r="A73" s="147" t="s">
        <v>169</v>
      </c>
      <c r="B73" s="148"/>
      <c r="C73" s="148"/>
      <c r="D73" s="148"/>
      <c r="E73" s="149"/>
      <c r="F73" s="105">
        <f>SUM(F68:F72)</f>
        <v>190.5</v>
      </c>
    </row>
    <row r="74" spans="1:6" x14ac:dyDescent="0.25">
      <c r="A74" s="147" t="s">
        <v>170</v>
      </c>
      <c r="B74" s="148"/>
      <c r="C74" s="148"/>
      <c r="D74" s="148"/>
      <c r="E74" s="149"/>
      <c r="F74" s="105">
        <f>F73*5</f>
        <v>952.5</v>
      </c>
    </row>
    <row r="75" spans="1:6" x14ac:dyDescent="0.25">
      <c r="A75" s="147" t="s">
        <v>1</v>
      </c>
      <c r="B75" s="148"/>
      <c r="C75" s="148"/>
      <c r="D75" s="148"/>
      <c r="E75" s="149"/>
      <c r="F75" s="105">
        <f>F74*2</f>
        <v>1905</v>
      </c>
    </row>
    <row r="76" spans="1:6" x14ac:dyDescent="0.25">
      <c r="A76" s="147" t="s">
        <v>171</v>
      </c>
      <c r="B76" s="148"/>
      <c r="C76" s="148"/>
      <c r="D76" s="148"/>
      <c r="E76" s="149"/>
      <c r="F76" s="105">
        <f>(F75/12)/5</f>
        <v>31.75</v>
      </c>
    </row>
  </sheetData>
  <mergeCells count="20">
    <mergeCell ref="A34:E34"/>
    <mergeCell ref="A53:E53"/>
    <mergeCell ref="A63:E63"/>
    <mergeCell ref="A74:E74"/>
    <mergeCell ref="A76:E76"/>
    <mergeCell ref="A1:F1"/>
    <mergeCell ref="A55:F55"/>
    <mergeCell ref="A66:F66"/>
    <mergeCell ref="A32:E32"/>
    <mergeCell ref="A73:E73"/>
    <mergeCell ref="A61:E61"/>
    <mergeCell ref="A36:F36"/>
    <mergeCell ref="A50:E50"/>
    <mergeCell ref="A64:F64"/>
    <mergeCell ref="A2:F2"/>
    <mergeCell ref="A62:E62"/>
    <mergeCell ref="A75:E75"/>
    <mergeCell ref="A51:E51"/>
    <mergeCell ref="A52:E52"/>
    <mergeCell ref="A33:E33"/>
  </mergeCells>
  <phoneticPr fontId="3" type="noConversion"/>
  <pageMargins left="0.78740157499999996" right="0.78740157499999996" top="1.534251969" bottom="0.984251969" header="0.49212598499999999" footer="0.49212598499999999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DE CUSTOS</vt:lpstr>
      <vt:lpstr>QUANTITATIVO MATERIAL</vt:lpstr>
      <vt:lpstr>'PLANILHA DE CUSTOS'!Area_de_impressao</vt:lpstr>
      <vt:lpstr>'QUANTITATIVO MATERIAL'!Area_de_impressao</vt:lpstr>
    </vt:vector>
  </TitlesOfParts>
  <Company>INSS-RN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Atividades Gerais</dc:creator>
  <cp:lastModifiedBy>Fabiane de Sousa Dumont</cp:lastModifiedBy>
  <cp:lastPrinted>2025-06-09T19:07:24Z</cp:lastPrinted>
  <dcterms:created xsi:type="dcterms:W3CDTF">2001-03-23T15:58:59Z</dcterms:created>
  <dcterms:modified xsi:type="dcterms:W3CDTF">2025-07-18T21:17:20Z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-1425419388</vt:i4>
  </property>
  <property fmtid="{D5CDD505-2E9C-101B-9397-08002B2CF9AE}" pid="3" name="_EmailSubject">
    <vt:lpwstr>Limpeza</vt:lpwstr>
  </property>
  <property fmtid="{D5CDD505-2E9C-101B-9397-08002B2CF9AE}" pid="4" name="_AuthorEmail">
    <vt:lpwstr>roberto.vilela@previdencia.gov.br</vt:lpwstr>
  </property>
  <property fmtid="{D5CDD505-2E9C-101B-9397-08002B2CF9AE}" pid="5" name="_AuthorEmailDisplayName">
    <vt:lpwstr>Roberto Camara Vilela da Silva - INSSRN</vt:lpwstr>
  </property>
  <property fmtid="{D5CDD505-2E9C-101B-9397-08002B2CF9AE}" pid="6" name="_ReviewingToolsShownOnce">
    <vt:lpwstr/>
  </property>
</Properties>
</file>